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pivotCache/pivotCacheDefinition4.xml" ContentType="application/vnd.openxmlformats-officedocument.spreadsheetml.pivotCacheDefinition+xml"/>
  <Override PartName="/xl/pivotCache/pivotCacheRecords4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filterPrivacy="1" hidePivotFieldList="1"/>
  <xr:revisionPtr revIDLastSave="1537" documentId="114_{09CB9543-0141-4778-914B-8BDDFAE92854}" xr6:coauthVersionLast="47" xr6:coauthVersionMax="47" xr10:uidLastSave="{52569525-B952-45A4-BFC5-98B268923016}"/>
  <bookViews>
    <workbookView xWindow="-120" yWindow="-120" windowWidth="29040" windowHeight="15840" xr2:uid="{00000000-000D-0000-FFFF-FFFF00000000}"/>
  </bookViews>
  <sheets>
    <sheet name="Dashboard" sheetId="2" r:id="rId1"/>
    <sheet name="Record Sheet" sheetId="1" r:id="rId2"/>
    <sheet name="Play List" sheetId="3" r:id="rId3"/>
  </sheets>
  <definedNames>
    <definedName name="_xlnm._FilterDatabase" localSheetId="2" hidden="1">'Play List'!$A$1:$M$1</definedName>
  </definedNames>
  <calcPr calcId="191029"/>
  <pivotCaches>
    <pivotCache cacheId="17" r:id="rId4"/>
    <pivotCache cacheId="21" r:id="rId5"/>
    <pivotCache cacheId="24" r:id="rId6"/>
    <pivotCache cacheId="27" r:id="rId7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V37" i="1" l="1"/>
  <c r="U37" i="1"/>
  <c r="W37" i="1" s="1"/>
  <c r="V31" i="1"/>
  <c r="U31" i="1"/>
  <c r="V25" i="1"/>
  <c r="U25" i="1"/>
  <c r="R4" i="1"/>
  <c r="R3" i="1"/>
  <c r="R10" i="1"/>
  <c r="R5" i="1"/>
  <c r="V22" i="1"/>
  <c r="U22" i="1"/>
  <c r="W22" i="1" s="1"/>
  <c r="V29" i="1"/>
  <c r="U29" i="1"/>
  <c r="W29" i="1" s="1"/>
  <c r="R15" i="1" l="1"/>
  <c r="V39" i="1"/>
  <c r="V38" i="1"/>
  <c r="V36" i="1"/>
  <c r="V35" i="1"/>
  <c r="V34" i="1"/>
  <c r="V33" i="1"/>
  <c r="V32" i="1"/>
  <c r="V30" i="1"/>
  <c r="V28" i="1"/>
  <c r="V27" i="1"/>
  <c r="V26" i="1"/>
  <c r="V24" i="1"/>
  <c r="V23" i="1"/>
  <c r="V21" i="1"/>
  <c r="V20" i="1"/>
  <c r="V19" i="1"/>
  <c r="V18" i="1"/>
  <c r="V17" i="1"/>
  <c r="V16" i="1"/>
  <c r="V15" i="1"/>
  <c r="V14" i="1"/>
  <c r="V13" i="1"/>
  <c r="V12" i="1"/>
  <c r="V11" i="1"/>
  <c r="V10" i="1"/>
  <c r="V9" i="1"/>
  <c r="V8" i="1"/>
  <c r="V7" i="1"/>
  <c r="V6" i="1"/>
  <c r="V5" i="1"/>
  <c r="V4" i="1"/>
  <c r="V3" i="1"/>
  <c r="U13" i="1"/>
  <c r="W13" i="1" s="1"/>
  <c r="U10" i="1"/>
  <c r="W10" i="1" s="1"/>
  <c r="U7" i="1"/>
  <c r="X7" i="1" s="1"/>
  <c r="U26" i="1"/>
  <c r="W26" i="1" s="1"/>
  <c r="U20" i="1"/>
  <c r="W20" i="1" s="1"/>
  <c r="U21" i="1"/>
  <c r="W21" i="1" s="1"/>
  <c r="U39" i="1" l="1"/>
  <c r="W39" i="1" s="1"/>
  <c r="U38" i="1"/>
  <c r="X38" i="1" s="1"/>
  <c r="U36" i="1"/>
  <c r="X36" i="1" s="1"/>
  <c r="U35" i="1"/>
  <c r="W35" i="1" s="1"/>
  <c r="U34" i="1"/>
  <c r="X34" i="1" s="1"/>
  <c r="U33" i="1"/>
  <c r="W33" i="1" s="1"/>
  <c r="U32" i="1"/>
  <c r="X32" i="1" s="1"/>
  <c r="U30" i="1"/>
  <c r="W30" i="1" s="1"/>
  <c r="U28" i="1"/>
  <c r="W28" i="1" s="1"/>
  <c r="U27" i="1"/>
  <c r="W27" i="1" s="1"/>
  <c r="U24" i="1"/>
  <c r="X24" i="1" s="1"/>
  <c r="U23" i="1"/>
  <c r="X23" i="1" s="1"/>
  <c r="U19" i="1"/>
  <c r="X19" i="1" s="1"/>
  <c r="U18" i="1"/>
  <c r="X18" i="1" s="1"/>
  <c r="U17" i="1"/>
  <c r="W17" i="1" s="1"/>
  <c r="U16" i="1"/>
  <c r="X16" i="1" s="1"/>
  <c r="U15" i="1"/>
  <c r="W15" i="1" s="1"/>
  <c r="U14" i="1"/>
  <c r="X14" i="1" s="1"/>
  <c r="U12" i="1"/>
  <c r="W12" i="1" s="1"/>
  <c r="U11" i="1"/>
  <c r="W11" i="1" s="1"/>
  <c r="U9" i="1"/>
  <c r="W9" i="1" s="1"/>
  <c r="U8" i="1"/>
  <c r="W8" i="1" s="1"/>
  <c r="U6" i="1"/>
  <c r="W6" i="1" s="1"/>
  <c r="U5" i="1"/>
  <c r="W5" i="1" s="1"/>
  <c r="U4" i="1"/>
  <c r="W4" i="1" s="1"/>
  <c r="U3" i="1"/>
  <c r="W3" i="1" s="1"/>
  <c r="R18" i="1"/>
  <c r="R17" i="1"/>
  <c r="R16" i="1"/>
  <c r="R14" i="1"/>
  <c r="R13" i="1"/>
  <c r="R12" i="1"/>
  <c r="R11" i="1"/>
  <c r="R9" i="1"/>
  <c r="R8" i="1"/>
  <c r="R7" i="1"/>
  <c r="R6" i="1"/>
  <c r="L13" i="1" l="1"/>
  <c r="L12" i="1"/>
</calcChain>
</file>

<file path=xl/sharedStrings.xml><?xml version="1.0" encoding="utf-8"?>
<sst xmlns="http://schemas.openxmlformats.org/spreadsheetml/2006/main" count="2239" uniqueCount="749">
  <si>
    <t>Number</t>
  </si>
  <si>
    <t>Name</t>
  </si>
  <si>
    <t>Theater</t>
  </si>
  <si>
    <t>Side Played</t>
  </si>
  <si>
    <t>Attacker/Defender</t>
  </si>
  <si>
    <t>Date</t>
  </si>
  <si>
    <t>Opponent</t>
  </si>
  <si>
    <t>W/L</t>
  </si>
  <si>
    <t>J40</t>
  </si>
  <si>
    <t>Might Makes Right</t>
  </si>
  <si>
    <t>German</t>
  </si>
  <si>
    <t>Attacker</t>
  </si>
  <si>
    <t>Dave Johannsen</t>
  </si>
  <si>
    <t>W</t>
  </si>
  <si>
    <t>FT246</t>
  </si>
  <si>
    <t>Gladium Pro Patria E Rege</t>
  </si>
  <si>
    <t>ETO</t>
  </si>
  <si>
    <t>Italian</t>
  </si>
  <si>
    <t>Wayne Saunders</t>
  </si>
  <si>
    <t>L</t>
  </si>
  <si>
    <t>J41</t>
  </si>
  <si>
    <t>By Ourselves</t>
  </si>
  <si>
    <t>Defender</t>
  </si>
  <si>
    <t>Stu Rubin</t>
  </si>
  <si>
    <t>T1</t>
  </si>
  <si>
    <t>Gavin Take</t>
  </si>
  <si>
    <t>T3</t>
  </si>
  <si>
    <t>Ranger Stronghold</t>
  </si>
  <si>
    <t>The Block on the Trail to Hell</t>
  </si>
  <si>
    <t>PTO</t>
  </si>
  <si>
    <t>Japanese</t>
  </si>
  <si>
    <t>A109</t>
  </si>
  <si>
    <t>Scouts Out</t>
  </si>
  <si>
    <t>American</t>
  </si>
  <si>
    <t>FT232</t>
  </si>
  <si>
    <t>Heart of Darkness</t>
  </si>
  <si>
    <t>E. Africa</t>
  </si>
  <si>
    <t>J128</t>
  </si>
  <si>
    <t>Opium Hill</t>
  </si>
  <si>
    <t>British</t>
  </si>
  <si>
    <t>ABTF3</t>
  </si>
  <si>
    <t>Late for Mass</t>
  </si>
  <si>
    <t>AP32</t>
  </si>
  <si>
    <t>Second Crack at Caumont</t>
  </si>
  <si>
    <t>PBP28</t>
  </si>
  <si>
    <t>Peningkibaru Push</t>
  </si>
  <si>
    <t>Agony at Arnautovo</t>
  </si>
  <si>
    <t>A23</t>
  </si>
  <si>
    <t>AP121</t>
  </si>
  <si>
    <t>Along the Vistula</t>
  </si>
  <si>
    <t>Polish</t>
  </si>
  <si>
    <t>AP117</t>
  </si>
  <si>
    <t>Second City</t>
  </si>
  <si>
    <t>J88</t>
  </si>
  <si>
    <t>Escape to Wiltz</t>
  </si>
  <si>
    <t>Andy Hershey</t>
  </si>
  <si>
    <t>BP75</t>
  </si>
  <si>
    <t>Schreiber's Success</t>
  </si>
  <si>
    <t>Strangers in a Strange Land</t>
  </si>
  <si>
    <t>French</t>
  </si>
  <si>
    <t>Waffen SS</t>
  </si>
  <si>
    <t>Nationalities</t>
  </si>
  <si>
    <t>French (Free)</t>
  </si>
  <si>
    <t>French (Vichy)</t>
  </si>
  <si>
    <t>Hungarian</t>
  </si>
  <si>
    <t>Chinese</t>
  </si>
  <si>
    <t>Canadian</t>
  </si>
  <si>
    <t>Australian</t>
  </si>
  <si>
    <t>East Front</t>
  </si>
  <si>
    <t>DTO</t>
  </si>
  <si>
    <t>WTO</t>
  </si>
  <si>
    <t>Partisan</t>
  </si>
  <si>
    <t>Danish</t>
  </si>
  <si>
    <t>Belgian</t>
  </si>
  <si>
    <t>MTO</t>
  </si>
  <si>
    <t>CBI</t>
  </si>
  <si>
    <t>Spain</t>
  </si>
  <si>
    <t>Korea</t>
  </si>
  <si>
    <t>Indochina</t>
  </si>
  <si>
    <t>Dutch</t>
  </si>
  <si>
    <t>Finnish</t>
  </si>
  <si>
    <t>Slovakian</t>
  </si>
  <si>
    <t>Russian</t>
  </si>
  <si>
    <t>Scandinavia</t>
  </si>
  <si>
    <t>Baltic</t>
  </si>
  <si>
    <t>Crimea</t>
  </si>
  <si>
    <t>Middle East</t>
  </si>
  <si>
    <t>Opposing Side</t>
  </si>
  <si>
    <t>Norwegian</t>
  </si>
  <si>
    <t>Sweedish</t>
  </si>
  <si>
    <t>S. African</t>
  </si>
  <si>
    <t>DB135</t>
  </si>
  <si>
    <t>Romanian</t>
  </si>
  <si>
    <t>Against</t>
  </si>
  <si>
    <t>Yugoslavian</t>
  </si>
  <si>
    <t>Played</t>
  </si>
  <si>
    <t>Indian</t>
  </si>
  <si>
    <t>Greek</t>
  </si>
  <si>
    <t>Croatian</t>
  </si>
  <si>
    <t>Ethiopian</t>
  </si>
  <si>
    <t>Grand Total</t>
  </si>
  <si>
    <t>Row Labels</t>
  </si>
  <si>
    <t>Count of Attacker/Defender</t>
  </si>
  <si>
    <t>Count</t>
  </si>
  <si>
    <t>Sum of Count</t>
  </si>
  <si>
    <t>Count of W/L</t>
  </si>
  <si>
    <t>Sum of Played</t>
  </si>
  <si>
    <t>Sum of Against</t>
  </si>
  <si>
    <t>TT6</t>
  </si>
  <si>
    <t>Fruit and Nuts</t>
  </si>
  <si>
    <t>New Zealand</t>
  </si>
  <si>
    <t>AP41</t>
  </si>
  <si>
    <t>The Meat Grinder</t>
  </si>
  <si>
    <t>J191</t>
  </si>
  <si>
    <t>Rebels Without A Pause</t>
  </si>
  <si>
    <t>VotG14</t>
  </si>
  <si>
    <t>Pavlov's House</t>
  </si>
  <si>
    <t>Tom Morin</t>
  </si>
  <si>
    <t>Filipinos</t>
  </si>
  <si>
    <t>Indonesian</t>
  </si>
  <si>
    <t>ABtF4</t>
  </si>
  <si>
    <t>First Threat</t>
  </si>
  <si>
    <t>Cibik's Ridge</t>
  </si>
  <si>
    <t>J127</t>
  </si>
  <si>
    <t>Messervy's Men</t>
  </si>
  <si>
    <t>J1</t>
  </si>
  <si>
    <t>Urban Guerillas</t>
  </si>
  <si>
    <t>Tom Jazbutis</t>
  </si>
  <si>
    <t>T2</t>
  </si>
  <si>
    <t>The Puma Prowls</t>
  </si>
  <si>
    <t>Under the Noel Trees</t>
  </si>
  <si>
    <t>BRT1</t>
  </si>
  <si>
    <t>The Hawk</t>
  </si>
  <si>
    <t>Q18</t>
  </si>
  <si>
    <t>Take the Crossroads</t>
  </si>
  <si>
    <t>Richard Vieira</t>
  </si>
  <si>
    <t>A70</t>
  </si>
  <si>
    <t>Wintergewitter</t>
  </si>
  <si>
    <t>DB051</t>
  </si>
  <si>
    <t>Dash for Mt Croce</t>
  </si>
  <si>
    <t>Jackson Kwan</t>
  </si>
  <si>
    <t>Axis</t>
  </si>
  <si>
    <t>Allies</t>
  </si>
  <si>
    <t>Sum of Axis</t>
  </si>
  <si>
    <t>Sum of Allies</t>
  </si>
  <si>
    <t>Values</t>
  </si>
  <si>
    <t>AP107</t>
  </si>
  <si>
    <t>Better Fields of Fire</t>
  </si>
  <si>
    <t>Paul Legg</t>
  </si>
  <si>
    <t>Scott Romanowski</t>
  </si>
  <si>
    <t>J183</t>
  </si>
  <si>
    <t>A Real Barn Burner</t>
  </si>
  <si>
    <t>DB058</t>
  </si>
  <si>
    <t>Vossenack Church</t>
  </si>
  <si>
    <t>AP142</t>
  </si>
  <si>
    <t>The Closer</t>
  </si>
  <si>
    <t>J167</t>
  </si>
  <si>
    <t>Hart Attack</t>
  </si>
  <si>
    <t>YASL19</t>
  </si>
  <si>
    <t>Indirect Panther</t>
  </si>
  <si>
    <t>Larry Flaherty</t>
  </si>
  <si>
    <t>FT176</t>
  </si>
  <si>
    <t>Inter-Allied Attack</t>
  </si>
  <si>
    <t>YASL7</t>
  </si>
  <si>
    <t>Making A Break For It</t>
  </si>
  <si>
    <t>YASL20</t>
  </si>
  <si>
    <t>Jim Traver</t>
  </si>
  <si>
    <t>Broe Bay Brouhaha</t>
  </si>
  <si>
    <t>DB111</t>
  </si>
  <si>
    <t>Flanking Hatten</t>
  </si>
  <si>
    <t>YASL15</t>
  </si>
  <si>
    <t>Chances Are Slim</t>
  </si>
  <si>
    <t>Jeff Wasserman</t>
  </si>
  <si>
    <t>G7</t>
  </si>
  <si>
    <t>Bring Up The Guns</t>
  </si>
  <si>
    <t>WCW7</t>
  </si>
  <si>
    <t>Eye Of The Tiger</t>
  </si>
  <si>
    <t>Bulgarian</t>
  </si>
  <si>
    <t>FT222</t>
  </si>
  <si>
    <t>Hetzer Butcher</t>
  </si>
  <si>
    <t>J150</t>
  </si>
  <si>
    <t>The Sangshak Redemption</t>
  </si>
  <si>
    <t>FT228</t>
  </si>
  <si>
    <t>Last Charge At Umbrega</t>
  </si>
  <si>
    <t>Balkans</t>
  </si>
  <si>
    <t>Acts of Defiance</t>
  </si>
  <si>
    <t>BFP65</t>
  </si>
  <si>
    <t>Frogs In the Pocket</t>
  </si>
  <si>
    <t>Devil's Play</t>
  </si>
  <si>
    <t>DB004</t>
  </si>
  <si>
    <t>BD007</t>
  </si>
  <si>
    <t>Crisis At Kasserine</t>
  </si>
  <si>
    <t>Taking the Let Tit</t>
  </si>
  <si>
    <t>HG8</t>
  </si>
  <si>
    <t>Perun's Thunder</t>
  </si>
  <si>
    <t>Zeb Tinguley</t>
  </si>
  <si>
    <t>The Fugitives</t>
  </si>
  <si>
    <t>BV, Berlin</t>
  </si>
  <si>
    <t>No Better Spot To Die</t>
  </si>
  <si>
    <t>Paratrooper</t>
  </si>
  <si>
    <t>Backs to the Sea</t>
  </si>
  <si>
    <t>Yanks</t>
  </si>
  <si>
    <t>The Globus Raid</t>
  </si>
  <si>
    <t>Partisan, Denmark</t>
  </si>
  <si>
    <t>Blazin Charriots</t>
  </si>
  <si>
    <t>WoA, All Armor, Sun Blindness</t>
  </si>
  <si>
    <t>Khamsin</t>
  </si>
  <si>
    <t>WoA, Heavy Dust</t>
  </si>
  <si>
    <t>Fort McGregor</t>
  </si>
  <si>
    <t>WoA, Night</t>
  </si>
  <si>
    <t>Age-Old Foes</t>
  </si>
  <si>
    <t>LH, Cavlry</t>
  </si>
  <si>
    <t>HL</t>
  </si>
  <si>
    <t>A High Price to Pay</t>
  </si>
  <si>
    <t>Armored Samuri</t>
  </si>
  <si>
    <t>CoB</t>
  </si>
  <si>
    <t>BoF1</t>
  </si>
  <si>
    <t>The Marco Polo Bridge Incident</t>
  </si>
  <si>
    <t>CoB, Desert</t>
  </si>
  <si>
    <t>Hueishan Docks</t>
  </si>
  <si>
    <t>GH</t>
  </si>
  <si>
    <t>Fratricidal Fighting</t>
  </si>
  <si>
    <t>CDG, Vichy vs. Free French</t>
  </si>
  <si>
    <t>Bofors Bashing</t>
  </si>
  <si>
    <t>FKaC, Crete, Gliders</t>
  </si>
  <si>
    <t>Kangaroo Hop</t>
  </si>
  <si>
    <t>FKaC, Kangaroos</t>
  </si>
  <si>
    <t>Ancient Feud</t>
  </si>
  <si>
    <t>DB</t>
  </si>
  <si>
    <t>The Professionals</t>
  </si>
  <si>
    <t>Nothing But Courage</t>
  </si>
  <si>
    <t>HP, Deep Snow, Skis</t>
  </si>
  <si>
    <t>Hunters At Ylimaa</t>
  </si>
  <si>
    <t>HP</t>
  </si>
  <si>
    <t>Anabasis</t>
  </si>
  <si>
    <t>HP, Night</t>
  </si>
  <si>
    <t>Broich Bash</t>
  </si>
  <si>
    <t>Fighting at the World's Edge</t>
  </si>
  <si>
    <t>CDG2, Foreign Legion</t>
  </si>
  <si>
    <t>Showdown in Syria</t>
  </si>
  <si>
    <t>CDG2,Syria, Indians</t>
  </si>
  <si>
    <t>Cold Crocodiles</t>
  </si>
  <si>
    <t>HoF</t>
  </si>
  <si>
    <t>ITR9</t>
  </si>
  <si>
    <t>Asia's Stalingrad</t>
  </si>
  <si>
    <t>ABTF1</t>
  </si>
  <si>
    <t>The Prize</t>
  </si>
  <si>
    <t>A Bridge Too Far</t>
  </si>
  <si>
    <t>AP100</t>
  </si>
  <si>
    <t>Coal In Their Stockings</t>
  </si>
  <si>
    <t>Christams, Ground Snow</t>
  </si>
  <si>
    <t>AP101</t>
  </si>
  <si>
    <t>When I Call Roll</t>
  </si>
  <si>
    <t>AP109</t>
  </si>
  <si>
    <t>Not Bad For A Lone Croc</t>
  </si>
  <si>
    <t>29th ID, Crocodile</t>
  </si>
  <si>
    <t>AP112</t>
  </si>
  <si>
    <t>First Ally</t>
  </si>
  <si>
    <t>Chinese Alamo</t>
  </si>
  <si>
    <t>AP122</t>
  </si>
  <si>
    <t>Mechanized Sacrifice</t>
  </si>
  <si>
    <t>ITR1</t>
  </si>
  <si>
    <t>Debacle at Sung Kiang</t>
  </si>
  <si>
    <t>AP127</t>
  </si>
  <si>
    <t>The First Virtue</t>
  </si>
  <si>
    <t>AP129</t>
  </si>
  <si>
    <t>A Polish Battlefield</t>
  </si>
  <si>
    <t>AP137</t>
  </si>
  <si>
    <t>Fear Naught</t>
  </si>
  <si>
    <t>Rain, Creeping Barage, Churchills</t>
  </si>
  <si>
    <t>AP138</t>
  </si>
  <si>
    <t>Red Horse Recon</t>
  </si>
  <si>
    <t>AP139</t>
  </si>
  <si>
    <t>Emergency Surgery</t>
  </si>
  <si>
    <t>AP141</t>
  </si>
  <si>
    <t>Currie's Favor</t>
  </si>
  <si>
    <t>Red Star, Red Sun</t>
  </si>
  <si>
    <t>The Valley of Death</t>
  </si>
  <si>
    <t>Village of the Damned</t>
  </si>
  <si>
    <t>Victory is Life</t>
  </si>
  <si>
    <t>Old Hickory</t>
  </si>
  <si>
    <t>Night</t>
  </si>
  <si>
    <t>The Head of the Mace</t>
  </si>
  <si>
    <t>Poles in France</t>
  </si>
  <si>
    <t>Frontiers and Pioneers</t>
  </si>
  <si>
    <t>Reaping Reward</t>
  </si>
  <si>
    <t>Red Comrades</t>
  </si>
  <si>
    <t>Retrained and Rearmed</t>
  </si>
  <si>
    <t>Something to Prove</t>
  </si>
  <si>
    <t>Far From Home</t>
  </si>
  <si>
    <t>Nationalist</t>
  </si>
  <si>
    <t>Republican</t>
  </si>
  <si>
    <t>Kleckerweise</t>
  </si>
  <si>
    <t>Debacle at Yeang Dang</t>
  </si>
  <si>
    <t>Thai</t>
  </si>
  <si>
    <t>Jat/Punjab, Malaya</t>
  </si>
  <si>
    <t>Thai Hot</t>
  </si>
  <si>
    <t>Desobray Defiant</t>
  </si>
  <si>
    <t>Well-Engineered Ambush</t>
  </si>
  <si>
    <t>Highlanders, Tunisa</t>
  </si>
  <si>
    <t>Cherry Ripe</t>
  </si>
  <si>
    <t>J166</t>
  </si>
  <si>
    <t>Maximum Aggression</t>
  </si>
  <si>
    <t>Sons of Slava</t>
  </si>
  <si>
    <t>Head in the Noose</t>
  </si>
  <si>
    <t>Happy Valley</t>
  </si>
  <si>
    <t>Batty-P</t>
  </si>
  <si>
    <t>Crossfire</t>
  </si>
  <si>
    <t>Taking Heads</t>
  </si>
  <si>
    <t>Slicing the Throat</t>
  </si>
  <si>
    <t>Milling About</t>
  </si>
  <si>
    <t>Sat Sri Akal!</t>
  </si>
  <si>
    <t>Burma, Night</t>
  </si>
  <si>
    <t>BFP40</t>
  </si>
  <si>
    <t>Advance to Kakas</t>
  </si>
  <si>
    <t>Last Calvary Charge</t>
  </si>
  <si>
    <t>Best Think Again</t>
  </si>
  <si>
    <t>Show of Force</t>
  </si>
  <si>
    <t>Operation Kutuzov</t>
  </si>
  <si>
    <t>Food Fight</t>
  </si>
  <si>
    <t>To The Pain</t>
  </si>
  <si>
    <t>BFP101</t>
  </si>
  <si>
    <t>Panzer Spirit</t>
  </si>
  <si>
    <t>BFP105</t>
  </si>
  <si>
    <t>Winter City</t>
  </si>
  <si>
    <t>BFP107</t>
  </si>
  <si>
    <t>Costly Baptism</t>
  </si>
  <si>
    <t>BFP118</t>
  </si>
  <si>
    <t>Kazina Klash</t>
  </si>
  <si>
    <t>BFP124</t>
  </si>
  <si>
    <t>The Tanks of Warsaw</t>
  </si>
  <si>
    <t>Warsaw</t>
  </si>
  <si>
    <t>BFP135</t>
  </si>
  <si>
    <t>No Shortage of Determination</t>
  </si>
  <si>
    <t>BFP140</t>
  </si>
  <si>
    <t>Iron Greeting</t>
  </si>
  <si>
    <t>Speed Over Caution</t>
  </si>
  <si>
    <t>Operation Cobra; Panzer Lehr</t>
  </si>
  <si>
    <t>Prelim to Death Night</t>
  </si>
  <si>
    <t>Operation Cobra</t>
  </si>
  <si>
    <t>Death Ride Of Das Reich</t>
  </si>
  <si>
    <t>Smashing the Hook</t>
  </si>
  <si>
    <t>Full Moon Madness</t>
  </si>
  <si>
    <t>Shanghai</t>
  </si>
  <si>
    <t>Aerodrome P1</t>
  </si>
  <si>
    <t>On the Koda Trail</t>
  </si>
  <si>
    <t>HS6</t>
  </si>
  <si>
    <t>Just Fighting Through</t>
  </si>
  <si>
    <t>Dutch East Indies</t>
  </si>
  <si>
    <t>WO18</t>
  </si>
  <si>
    <t>Quick Strike</t>
  </si>
  <si>
    <t>Philiphines; Calvary Charge</t>
  </si>
  <si>
    <t>Ninth Tanks</t>
  </si>
  <si>
    <t>Sumatra (Dutch East Indies)</t>
  </si>
  <si>
    <t>BRT2</t>
  </si>
  <si>
    <t>China Girl</t>
  </si>
  <si>
    <t>Marshall Islands; Aligator Tanks</t>
  </si>
  <si>
    <t>OB9</t>
  </si>
  <si>
    <t>First Crack at Hellzapoppin' Ridge</t>
  </si>
  <si>
    <t>Burma; Indian</t>
  </si>
  <si>
    <t>J132</t>
  </si>
  <si>
    <t>Jungle Infiltration</t>
  </si>
  <si>
    <t>Marianas Islands; Beach Assault</t>
  </si>
  <si>
    <t>Kwajalein Crush</t>
  </si>
  <si>
    <t>Manila</t>
  </si>
  <si>
    <t>J136</t>
  </si>
  <si>
    <t>Muddy Mayhem</t>
  </si>
  <si>
    <t>Thrilla in Manila</t>
  </si>
  <si>
    <t>Okinawa</t>
  </si>
  <si>
    <t>AP125</t>
  </si>
  <si>
    <t>Ambush on South Knob</t>
  </si>
  <si>
    <t>Labuan; Frogs</t>
  </si>
  <si>
    <t>Broken Bamboo</t>
  </si>
  <si>
    <t>Manchiria; Desert/Stepes</t>
  </si>
  <si>
    <t>Shenam Pass</t>
  </si>
  <si>
    <t>Indonesia</t>
  </si>
  <si>
    <t>Operation Wheatfield</t>
  </si>
  <si>
    <t>Steamroller</t>
  </si>
  <si>
    <t>Relentless Pressure</t>
  </si>
  <si>
    <t>Operation Citadel</t>
  </si>
  <si>
    <t>Early Morning Action</t>
  </si>
  <si>
    <t>Waffen SS vs. Guards</t>
  </si>
  <si>
    <t>Uncommon Misery</t>
  </si>
  <si>
    <t>BoF3</t>
  </si>
  <si>
    <t>The Abbeville Bridgehead</t>
  </si>
  <si>
    <t>BoF4</t>
  </si>
  <si>
    <t>About his Shadowy Sides</t>
  </si>
  <si>
    <t>BoF5</t>
  </si>
  <si>
    <t>Adolf's Amateurs</t>
  </si>
  <si>
    <t>BoF6</t>
  </si>
  <si>
    <t>Cavalry Brigade Model</t>
  </si>
  <si>
    <t>BoF7</t>
  </si>
  <si>
    <t>The Fields of Black Gold</t>
  </si>
  <si>
    <t>BoF8</t>
  </si>
  <si>
    <t>The Sting of the Italian Hornet</t>
  </si>
  <si>
    <t>J151</t>
  </si>
  <si>
    <t>Squeeze Play</t>
  </si>
  <si>
    <t>Tarawa</t>
  </si>
  <si>
    <t>BtB1</t>
  </si>
  <si>
    <t>Taking Tailleville</t>
  </si>
  <si>
    <t>Normandy; Juno beachhead</t>
  </si>
  <si>
    <t>BtB4</t>
  </si>
  <si>
    <t>Firestorm in St. Manvieu</t>
  </si>
  <si>
    <t>Operation Epsom; Scottish Division</t>
  </si>
  <si>
    <t>DBOT3</t>
  </si>
  <si>
    <t>Bloody Tired</t>
  </si>
  <si>
    <t>Operation Turnscrew; Black Watch</t>
  </si>
  <si>
    <t>DN2</t>
  </si>
  <si>
    <t>Chasseurs at Yvoir</t>
  </si>
  <si>
    <t>Dinant</t>
  </si>
  <si>
    <t>DN4</t>
  </si>
  <si>
    <t>Chateau de Meez</t>
  </si>
  <si>
    <t>Dinant, Rommel</t>
  </si>
  <si>
    <t>FB12</t>
  </si>
  <si>
    <t>The Black Ravens Are Flying</t>
  </si>
  <si>
    <t>Budapest</t>
  </si>
  <si>
    <t>FF9</t>
  </si>
  <si>
    <t>Ghost of Napolean</t>
  </si>
  <si>
    <t>White Tigers</t>
  </si>
  <si>
    <t>Guadalcanal, Operation Watchtower</t>
  </si>
  <si>
    <t>HS25</t>
  </si>
  <si>
    <t>Lambs Led to the Slaughter</t>
  </si>
  <si>
    <t>Operation Veritable</t>
  </si>
  <si>
    <t>HS29</t>
  </si>
  <si>
    <t>Obstinate Canadians</t>
  </si>
  <si>
    <t>White Beach 1</t>
  </si>
  <si>
    <t>ITR13</t>
  </si>
  <si>
    <t>To the Last Bullet</t>
  </si>
  <si>
    <t>ITR5</t>
  </si>
  <si>
    <t>Fire Teams</t>
  </si>
  <si>
    <t>ITR6</t>
  </si>
  <si>
    <t>The Ceramic Factory</t>
  </si>
  <si>
    <t>ITR7</t>
  </si>
  <si>
    <t>Rebounded Spirit</t>
  </si>
  <si>
    <t>AP115</t>
  </si>
  <si>
    <t>Bats Outta Hell</t>
  </si>
  <si>
    <t>East Africa</t>
  </si>
  <si>
    <t>Eritrea</t>
  </si>
  <si>
    <t>WO16</t>
  </si>
  <si>
    <t>Wildcat Strike</t>
  </si>
  <si>
    <t>Suicide Creek</t>
  </si>
  <si>
    <t>Bare Foot Beating</t>
  </si>
  <si>
    <t>J139</t>
  </si>
  <si>
    <t>Mountain Hunters</t>
  </si>
  <si>
    <t>J159</t>
  </si>
  <si>
    <t>Topic Lightning</t>
  </si>
  <si>
    <t>Kakazu Ridge, Caves</t>
  </si>
  <si>
    <t>J148</t>
  </si>
  <si>
    <t>Last Minute War</t>
  </si>
  <si>
    <t>Flaming Arseholes</t>
  </si>
  <si>
    <t>INA</t>
  </si>
  <si>
    <t>On the Hoss' Side</t>
  </si>
  <si>
    <t>J154</t>
  </si>
  <si>
    <t>Cradle to Grave</t>
  </si>
  <si>
    <t>J157</t>
  </si>
  <si>
    <t>Rage Against the Machine</t>
  </si>
  <si>
    <t>Latvia</t>
  </si>
  <si>
    <t>Typhoon of Steel</t>
  </si>
  <si>
    <t>J168</t>
  </si>
  <si>
    <t>Katyusha's Embrace</t>
  </si>
  <si>
    <t>J170</t>
  </si>
  <si>
    <t>Red Churchills</t>
  </si>
  <si>
    <t>J174</t>
  </si>
  <si>
    <t>Heart of Athena</t>
  </si>
  <si>
    <t>J177</t>
  </si>
  <si>
    <t>Coup de Main at Hamminkeln</t>
  </si>
  <si>
    <t>J178</t>
  </si>
  <si>
    <t>Old Friends</t>
  </si>
  <si>
    <t>J182</t>
  </si>
  <si>
    <t>Belgian Blitzkrieg</t>
  </si>
  <si>
    <t>J184</t>
  </si>
  <si>
    <t>Dayan to Meet You</t>
  </si>
  <si>
    <t>J187</t>
  </si>
  <si>
    <t>In Deadly Combat</t>
  </si>
  <si>
    <t>J188</t>
  </si>
  <si>
    <t>Grab and Go</t>
  </si>
  <si>
    <t>Rebels Without a Pause</t>
  </si>
  <si>
    <t>J192</t>
  </si>
  <si>
    <t>Taking Some Flak</t>
  </si>
  <si>
    <t>J193</t>
  </si>
  <si>
    <t>Raff's Rules</t>
  </si>
  <si>
    <t>A Burnt Out Case</t>
  </si>
  <si>
    <t>Priests On The Line</t>
  </si>
  <si>
    <t>Pitchin' In</t>
  </si>
  <si>
    <t>The Sooner the Better</t>
  </si>
  <si>
    <t>Tobruk</t>
  </si>
  <si>
    <t>Another Bloody Attack</t>
  </si>
  <si>
    <t>Primosole Bridge</t>
  </si>
  <si>
    <t>Lend Lease Attack</t>
  </si>
  <si>
    <t>KGP10</t>
  </si>
  <si>
    <t>Peiper's Last Gasp</t>
  </si>
  <si>
    <t>Kampfgruppe Peiper</t>
  </si>
  <si>
    <t>KGP3</t>
  </si>
  <si>
    <t>Panthers in the Mist</t>
  </si>
  <si>
    <t>LFT225</t>
  </si>
  <si>
    <t>Blue Hell at PA Abries</t>
  </si>
  <si>
    <t>French vs. Italian Alpini</t>
  </si>
  <si>
    <t>LFT228</t>
  </si>
  <si>
    <t>Last Charge at Umbrega</t>
  </si>
  <si>
    <t>Calvary both sides</t>
  </si>
  <si>
    <t>LFT230</t>
  </si>
  <si>
    <t>Italian Behemoth</t>
  </si>
  <si>
    <t>LFT234</t>
  </si>
  <si>
    <t>Meat Meats Attack</t>
  </si>
  <si>
    <t>Belgian Congolese</t>
  </si>
  <si>
    <t>LFT235</t>
  </si>
  <si>
    <t>Once More Unto the Breach</t>
  </si>
  <si>
    <t>Tunisia; Large combines arms w/ air and OBA</t>
  </si>
  <si>
    <t>LFT238</t>
  </si>
  <si>
    <t>El Himeimat Ridge</t>
  </si>
  <si>
    <t>Egypt; French Foreign Legion</t>
  </si>
  <si>
    <t>LFT239</t>
  </si>
  <si>
    <t>Armored Probe at Sidi-Nsir</t>
  </si>
  <si>
    <t>Senegalese</t>
  </si>
  <si>
    <t>LFT240</t>
  </si>
  <si>
    <t>Commando Beach 1</t>
  </si>
  <si>
    <t>Sicily; beach assault; commandos</t>
  </si>
  <si>
    <t>LFT247</t>
  </si>
  <si>
    <t>Roter Man</t>
  </si>
  <si>
    <t>Albania; Partisans both sides</t>
  </si>
  <si>
    <t>LFT254</t>
  </si>
  <si>
    <t>Insurrection at Cividale</t>
  </si>
  <si>
    <t>NFNH1</t>
  </si>
  <si>
    <t>Mlava Stronghold</t>
  </si>
  <si>
    <t>Mlava Line, OBA</t>
  </si>
  <si>
    <t>NQNG1</t>
  </si>
  <si>
    <t>Fuhrerbefehl</t>
  </si>
  <si>
    <t>Demyansk Pocket, Deep Snow, Extreme Winter</t>
  </si>
  <si>
    <t>OB11</t>
  </si>
  <si>
    <t>Avril Action</t>
  </si>
  <si>
    <t>OB12</t>
  </si>
  <si>
    <t>Block at Ville-Sur-Illon</t>
  </si>
  <si>
    <t>OB13</t>
  </si>
  <si>
    <t>A Hotly Contested Crossroads</t>
  </si>
  <si>
    <t>OB2</t>
  </si>
  <si>
    <t>Point 247</t>
  </si>
  <si>
    <t>TT11</t>
  </si>
  <si>
    <t>From Britain to Borneo</t>
  </si>
  <si>
    <t>OtO8</t>
  </si>
  <si>
    <t>Tooth and Nail</t>
  </si>
  <si>
    <t>Operation Bagration</t>
  </si>
  <si>
    <t>PB1</t>
  </si>
  <si>
    <t>Ham and Bloody Jam</t>
  </si>
  <si>
    <t>Pegasus Bride</t>
  </si>
  <si>
    <t>RB1</t>
  </si>
  <si>
    <t>One Down, Two to Go</t>
  </si>
  <si>
    <t>Red Baricades, Factories</t>
  </si>
  <si>
    <t>SF1</t>
  </si>
  <si>
    <t>Barche Beat Up</t>
  </si>
  <si>
    <t>Night, LRDG</t>
  </si>
  <si>
    <t>SF3</t>
  </si>
  <si>
    <t>Victorious or Dead</t>
  </si>
  <si>
    <t>Greece, SAS, Air Support</t>
  </si>
  <si>
    <t>SF7</t>
  </si>
  <si>
    <t>Deadly Appetici</t>
  </si>
  <si>
    <t>Kustenjager, Coastal Assault</t>
  </si>
  <si>
    <t>StN2</t>
  </si>
  <si>
    <t>Alongside the Old Mole</t>
  </si>
  <si>
    <t>Operation Chariot</t>
  </si>
  <si>
    <t>Coke Hill</t>
  </si>
  <si>
    <t>"Frog", OBA</t>
  </si>
  <si>
    <t>U10</t>
  </si>
  <si>
    <t>Trial by Combat</t>
  </si>
  <si>
    <t>U15</t>
  </si>
  <si>
    <t>Battle for the Warta Line</t>
  </si>
  <si>
    <t>U21</t>
  </si>
  <si>
    <t>The French Perimeter</t>
  </si>
  <si>
    <t>U28</t>
  </si>
  <si>
    <t>Sowchos 79</t>
  </si>
  <si>
    <t>U40</t>
  </si>
  <si>
    <t>Vitality I</t>
  </si>
  <si>
    <t>U41</t>
  </si>
  <si>
    <t>Infatuate II</t>
  </si>
  <si>
    <t>VotG7</t>
  </si>
  <si>
    <t>Storming the Station</t>
  </si>
  <si>
    <t>Stalingrad</t>
  </si>
  <si>
    <t>WO11</t>
  </si>
  <si>
    <t>Across the Issel</t>
  </si>
  <si>
    <t>WO13</t>
  </si>
  <si>
    <t>All the Stops</t>
  </si>
  <si>
    <t>Emperor of Shozu Hill</t>
  </si>
  <si>
    <t>Surabya Slugfest</t>
  </si>
  <si>
    <t>WO2</t>
  </si>
  <si>
    <t>Failure to Communicate</t>
  </si>
  <si>
    <t>WO22</t>
  </si>
  <si>
    <t>The Cost of Non-Compliance</t>
  </si>
  <si>
    <t>WO3</t>
  </si>
  <si>
    <t>Counterattack at Carentan</t>
  </si>
  <si>
    <t>WO31</t>
  </si>
  <si>
    <t>Ma Deuce Delivers</t>
  </si>
  <si>
    <t>WO33</t>
  </si>
  <si>
    <t>One-Eyed Jacques</t>
  </si>
  <si>
    <t>#</t>
  </si>
  <si>
    <t>Notes</t>
  </si>
  <si>
    <r>
      <t>Wacht am Rhein</t>
    </r>
    <r>
      <rPr>
        <sz val="11"/>
        <rFont val="Calibri"/>
        <family val="2"/>
        <scheme val="minor"/>
      </rPr>
      <t>, Mud and Mist</t>
    </r>
  </si>
  <si>
    <t># Turns</t>
  </si>
  <si>
    <t>Weather</t>
  </si>
  <si>
    <t>OBA</t>
  </si>
  <si>
    <t>Mud</t>
  </si>
  <si>
    <t>Rain</t>
  </si>
  <si>
    <t>Snow</t>
  </si>
  <si>
    <t>Fog/Mist</t>
  </si>
  <si>
    <t>Air Support</t>
  </si>
  <si>
    <t>Y</t>
  </si>
  <si>
    <t>N</t>
  </si>
  <si>
    <t>Clear</t>
  </si>
  <si>
    <t>Overcast</t>
  </si>
  <si>
    <t>Selection</t>
  </si>
  <si>
    <t>BFP022</t>
  </si>
  <si>
    <t>BFP023</t>
  </si>
  <si>
    <t>BFP024</t>
  </si>
  <si>
    <t>BFP043</t>
  </si>
  <si>
    <t>BFP048</t>
  </si>
  <si>
    <t>AP015</t>
  </si>
  <si>
    <t>AP017</t>
  </si>
  <si>
    <t>AP018</t>
  </si>
  <si>
    <t>AP020</t>
  </si>
  <si>
    <t>AP039</t>
  </si>
  <si>
    <t>AP040</t>
  </si>
  <si>
    <t>AP042</t>
  </si>
  <si>
    <t>AP045</t>
  </si>
  <si>
    <t>AP046</t>
  </si>
  <si>
    <t>AP049</t>
  </si>
  <si>
    <t>AP051</t>
  </si>
  <si>
    <t>AP053</t>
  </si>
  <si>
    <t>AP057</t>
  </si>
  <si>
    <t>AP058</t>
  </si>
  <si>
    <t>AP059</t>
  </si>
  <si>
    <t>AP061</t>
  </si>
  <si>
    <t>AP064</t>
  </si>
  <si>
    <t>AP067</t>
  </si>
  <si>
    <t>AP069</t>
  </si>
  <si>
    <t>AP070</t>
  </si>
  <si>
    <t>AP071</t>
  </si>
  <si>
    <t>AP073</t>
  </si>
  <si>
    <t>AP074</t>
  </si>
  <si>
    <t>AP078</t>
  </si>
  <si>
    <t>AP083</t>
  </si>
  <si>
    <t>AP085</t>
  </si>
  <si>
    <t>AP086</t>
  </si>
  <si>
    <t>AP088</t>
  </si>
  <si>
    <t>AP089</t>
  </si>
  <si>
    <t>AP090</t>
  </si>
  <si>
    <t>AP093</t>
  </si>
  <si>
    <t>AP094</t>
  </si>
  <si>
    <t>AP095</t>
  </si>
  <si>
    <t>AP096</t>
  </si>
  <si>
    <t>AP099</t>
  </si>
  <si>
    <t>BFP026</t>
  </si>
  <si>
    <t>BFP029</t>
  </si>
  <si>
    <t>BFP031</t>
  </si>
  <si>
    <t>BFP037</t>
  </si>
  <si>
    <t>BFP041</t>
  </si>
  <si>
    <t>BFP051</t>
  </si>
  <si>
    <t>BFP054</t>
  </si>
  <si>
    <t>BFP056</t>
  </si>
  <si>
    <t>BFP060</t>
  </si>
  <si>
    <t>BFP061</t>
  </si>
  <si>
    <t>BFP063</t>
  </si>
  <si>
    <t>BFP067</t>
  </si>
  <si>
    <t>BFP070</t>
  </si>
  <si>
    <t>BFP071</t>
  </si>
  <si>
    <t>BFP078</t>
  </si>
  <si>
    <t>BFP081</t>
  </si>
  <si>
    <t>BFP089</t>
  </si>
  <si>
    <t>BFP090</t>
  </si>
  <si>
    <t>J014</t>
  </si>
  <si>
    <t>J056</t>
  </si>
  <si>
    <t>J074</t>
  </si>
  <si>
    <t>J085</t>
  </si>
  <si>
    <t>J091</t>
  </si>
  <si>
    <t>J096</t>
  </si>
  <si>
    <t>J098</t>
  </si>
  <si>
    <t>G</t>
  </si>
  <si>
    <t>Hube's Pocket</t>
  </si>
  <si>
    <t>Moderate</t>
  </si>
  <si>
    <t>H</t>
  </si>
  <si>
    <t>Escape from Velikiye Luki</t>
  </si>
  <si>
    <t>The French Decide to Fight</t>
  </si>
  <si>
    <t>U16</t>
  </si>
  <si>
    <t>Under Cover of Darkness</t>
  </si>
  <si>
    <t>U14</t>
  </si>
  <si>
    <t>Sacrifice of Polish Armor</t>
  </si>
  <si>
    <t>U17</t>
  </si>
  <si>
    <t>Resistance At Chabrehez</t>
  </si>
  <si>
    <t>U18</t>
  </si>
  <si>
    <t>Assaulat on a Queen</t>
  </si>
  <si>
    <t>Motorcycles</t>
  </si>
  <si>
    <t>U22</t>
  </si>
  <si>
    <t>Road to Kozani Pass</t>
  </si>
  <si>
    <t>U26</t>
  </si>
  <si>
    <t>Bald Hill</t>
  </si>
  <si>
    <t>U30</t>
  </si>
  <si>
    <t>Swatting at Tigers</t>
  </si>
  <si>
    <t>U34</t>
  </si>
  <si>
    <t>The Dornot Watermark</t>
  </si>
  <si>
    <t>MGB/LC/Boat</t>
  </si>
  <si>
    <t>River crossing</t>
  </si>
  <si>
    <t>U31</t>
  </si>
  <si>
    <t>The Front In Flames</t>
  </si>
  <si>
    <t>U35</t>
  </si>
  <si>
    <t>Semper Paratus</t>
  </si>
  <si>
    <t>U36</t>
  </si>
  <si>
    <t>Operation Switchback</t>
  </si>
  <si>
    <t>Wet</t>
  </si>
  <si>
    <t>U45</t>
  </si>
  <si>
    <t>Bridgehead on the Rhine</t>
  </si>
  <si>
    <t>Black Watch</t>
  </si>
  <si>
    <t>OA20</t>
  </si>
  <si>
    <t>Revenge of the Grays</t>
  </si>
  <si>
    <t>OA22</t>
  </si>
  <si>
    <t>After the Disaster</t>
  </si>
  <si>
    <t>OA24</t>
  </si>
  <si>
    <t>Buying Time</t>
  </si>
  <si>
    <t>OA23</t>
  </si>
  <si>
    <t>A Midnight Clear</t>
  </si>
  <si>
    <t>OA25</t>
  </si>
  <si>
    <t>Side By Side</t>
  </si>
  <si>
    <t>OA26</t>
  </si>
  <si>
    <t>Vogt's Ritterkreuz</t>
  </si>
  <si>
    <t>OA28</t>
  </si>
  <si>
    <t>Where Iron Crosses Grow</t>
  </si>
  <si>
    <t>Huns of Steel</t>
  </si>
  <si>
    <t>Dry</t>
  </si>
  <si>
    <t>AoO</t>
  </si>
  <si>
    <t>Balkan Sideshow</t>
  </si>
  <si>
    <t>Death at Carenten</t>
  </si>
  <si>
    <t>also A59</t>
  </si>
  <si>
    <t>Also A80</t>
  </si>
  <si>
    <t>Commando Schenke</t>
  </si>
  <si>
    <t>A025</t>
  </si>
  <si>
    <t>A047</t>
  </si>
  <si>
    <t>A085</t>
  </si>
  <si>
    <t>Airborne Samurai</t>
  </si>
  <si>
    <t>Airdrop</t>
  </si>
  <si>
    <t>A108</t>
  </si>
  <si>
    <t>Sudden Death</t>
  </si>
  <si>
    <t>Foreign Legion</t>
  </si>
  <si>
    <t>Shanghai in Flames</t>
  </si>
  <si>
    <t>Among the Ruins</t>
  </si>
  <si>
    <t>Le Manior</t>
  </si>
  <si>
    <t>Into the Fray</t>
  </si>
  <si>
    <t>The Commisar's House</t>
  </si>
  <si>
    <t>BV, Stalingrad</t>
  </si>
  <si>
    <t>Round One</t>
  </si>
  <si>
    <t>Standfast the Guards</t>
  </si>
  <si>
    <t>FKaC</t>
  </si>
  <si>
    <t>A065</t>
  </si>
  <si>
    <t>The Dinant Bridgehead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</si>
</sst>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8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A5A5A5"/>
      </patternFill>
    </fill>
  </fills>
  <borders count="8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double">
        <color rgb="FF3F3F3F"/>
      </left>
      <right/>
      <top/>
      <bottom style="double">
        <color rgb="FF3F3F3F"/>
      </bottom>
      <diagonal/>
    </border>
    <border>
      <left/>
      <right/>
      <top/>
      <bottom style="double">
        <color rgb="FF3F3F3F"/>
      </bottom>
      <diagonal/>
    </border>
    <border>
      <left/>
      <right style="double">
        <color rgb="FF3F3F3F"/>
      </right>
      <top/>
      <bottom style="double">
        <color rgb="FF3F3F3F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3" fillId="3" borderId="2" applyNumberFormat="0" applyAlignment="0" applyProtection="0"/>
  </cellStyleXfs>
  <cellXfs count="26"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9" fontId="0" fillId="0" borderId="0" xfId="1" applyFont="1"/>
    <xf numFmtId="0" fontId="0" fillId="0" borderId="0" xfId="0" pivotButton="1"/>
    <xf numFmtId="0" fontId="0" fillId="0" borderId="0" xfId="0" applyNumberFormat="1"/>
    <xf numFmtId="0" fontId="2" fillId="2" borderId="1" xfId="0" applyFont="1" applyFill="1" applyBorder="1"/>
    <xf numFmtId="0" fontId="2" fillId="0" borderId="1" xfId="0" applyFont="1" applyFill="1" applyBorder="1"/>
    <xf numFmtId="0" fontId="0" fillId="0" borderId="0" xfId="0" applyAlignment="1"/>
    <xf numFmtId="0" fontId="2" fillId="0" borderId="0" xfId="0" applyFont="1" applyAlignment="1">
      <alignment horizontal="left"/>
    </xf>
    <xf numFmtId="0" fontId="3" fillId="3" borderId="4" xfId="2" applyBorder="1" applyAlignment="1">
      <alignment horizontal="left"/>
    </xf>
    <xf numFmtId="0" fontId="3" fillId="3" borderId="5" xfId="2" applyBorder="1" applyAlignment="1">
      <alignment horizontal="left"/>
    </xf>
    <xf numFmtId="0" fontId="3" fillId="3" borderId="5" xfId="2" applyBorder="1" applyAlignment="1">
      <alignment horizontal="center"/>
    </xf>
    <xf numFmtId="0" fontId="3" fillId="3" borderId="6" xfId="2" applyBorder="1" applyAlignment="1">
      <alignment horizontal="left"/>
    </xf>
    <xf numFmtId="0" fontId="5" fillId="0" borderId="3" xfId="0" applyFont="1" applyBorder="1" applyAlignment="1">
      <alignment horizontal="left"/>
    </xf>
    <xf numFmtId="0" fontId="5" fillId="0" borderId="3" xfId="0" applyFont="1" applyBorder="1" applyAlignment="1">
      <alignment horizontal="center"/>
    </xf>
    <xf numFmtId="17" fontId="5" fillId="0" borderId="3" xfId="0" applyNumberFormat="1" applyFont="1" applyBorder="1" applyAlignment="1">
      <alignment horizontal="center"/>
    </xf>
    <xf numFmtId="0" fontId="6" fillId="0" borderId="3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5" fillId="0" borderId="7" xfId="0" applyFont="1" applyBorder="1" applyAlignment="1">
      <alignment horizontal="center"/>
    </xf>
    <xf numFmtId="17" fontId="5" fillId="0" borderId="7" xfId="0" applyNumberFormat="1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2" fillId="0" borderId="0" xfId="0" applyFont="1"/>
    <xf numFmtId="168" fontId="5" fillId="0" borderId="3" xfId="0" applyNumberFormat="1" applyFont="1" applyBorder="1" applyAlignment="1">
      <alignment horizontal="center"/>
    </xf>
  </cellXfs>
  <cellStyles count="3">
    <cellStyle name="Check Cell" xfId="2" builtinId="23"/>
    <cellStyle name="Normal" xfId="0" builtinId="0"/>
    <cellStyle name="Percent" xfId="1" builtinId="5"/>
  </cellStyles>
  <dxfs count="2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22" formatCode="mmm\-yy"/>
      <alignment horizontal="center" vertical="bottom" textRotation="0" wrapText="0" indent="0" justifyLastLine="0" shrinkToFit="0" readingOrder="0"/>
      <border diagonalUp="0" diagonalDown="0">
        <left style="medium">
          <color rgb="FFCCCCCC"/>
        </left>
        <right style="medium">
          <color rgb="FFCCCCCC"/>
        </right>
        <top style="medium">
          <color rgb="FFCCCCCC"/>
        </top>
        <bottom style="medium">
          <color rgb="FFCCCCCC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8" formatCode="0.0"/>
      <alignment horizontal="center" vertical="bottom" textRotation="0" wrapText="0" indent="0" justifyLastLine="0" shrinkToFit="0" readingOrder="0"/>
      <border diagonalUp="0" diagonalDown="0">
        <left style="medium">
          <color rgb="FFCCCCCC"/>
        </left>
        <right style="medium">
          <color rgb="FFCCCCCC"/>
        </right>
        <top style="medium">
          <color rgb="FFCCCCCC"/>
        </top>
        <bottom style="medium">
          <color rgb="FFCCCCCC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22" formatCode="mmm\-yy"/>
      <alignment horizontal="center" vertical="bottom" textRotation="0" wrapText="0" indent="0" justifyLastLine="0" shrinkToFit="0" readingOrder="0"/>
      <border diagonalUp="0" diagonalDown="0">
        <left style="medium">
          <color rgb="FFCCCCCC"/>
        </left>
        <right style="medium">
          <color rgb="FFCCCCCC"/>
        </right>
        <top style="medium">
          <color rgb="FFCCCCCC"/>
        </top>
        <bottom style="medium">
          <color rgb="FFCCCCCC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22" formatCode="mmm\-yy"/>
      <alignment horizontal="center" vertical="bottom" textRotation="0" wrapText="0" indent="0" justifyLastLine="0" shrinkToFit="0" readingOrder="0"/>
      <border diagonalUp="0" diagonalDown="0">
        <left style="medium">
          <color rgb="FFCCCCCC"/>
        </left>
        <right style="medium">
          <color rgb="FFCCCCCC"/>
        </right>
        <top style="medium">
          <color rgb="FFCCCCCC"/>
        </top>
        <bottom style="medium">
          <color rgb="FFCCCCCC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22" formatCode="mmm\-yy"/>
      <alignment horizontal="center" vertical="bottom" textRotation="0" wrapText="0" indent="0" justifyLastLine="0" shrinkToFit="0" readingOrder="0"/>
      <border diagonalUp="0" diagonalDown="0">
        <left style="medium">
          <color rgb="FFCCCCCC"/>
        </left>
        <right style="medium">
          <color rgb="FFCCCCCC"/>
        </right>
        <top style="medium">
          <color rgb="FFCCCCCC"/>
        </top>
        <bottom style="medium">
          <color rgb="FFCCCCCC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 style="medium">
          <color rgb="FFCCCCCC"/>
        </left>
        <right style="medium">
          <color rgb="FFCCCCCC"/>
        </right>
        <top style="medium">
          <color rgb="FFCCCCCC"/>
        </top>
        <bottom style="medium">
          <color rgb="FFCCCCCC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22" formatCode="mmm\-yy"/>
      <alignment horizontal="center" vertical="bottom" textRotation="0" wrapText="0" indent="0" justifyLastLine="0" shrinkToFit="0" readingOrder="0"/>
      <border diagonalUp="0" diagonalDown="0" outline="0">
        <left style="medium">
          <color rgb="FFCCCCCC"/>
        </left>
        <right style="medium">
          <color rgb="FFCCCCCC"/>
        </right>
        <top style="medium">
          <color rgb="FFCCCCCC"/>
        </top>
        <bottom style="medium">
          <color rgb="FFCCCCCC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 style="medium">
          <color rgb="FFCCCCCC"/>
        </left>
        <right style="medium">
          <color rgb="FFCCCCCC"/>
        </right>
        <top style="medium">
          <color rgb="FFCCCCCC"/>
        </top>
        <bottom style="medium">
          <color rgb="FFCCCCCC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left" vertical="bottom" textRotation="0" wrapText="0" indent="0" justifyLastLine="0" shrinkToFit="0" readingOrder="0"/>
      <border diagonalUp="0" diagonalDown="0" outline="0">
        <left style="medium">
          <color rgb="FFCCCCCC"/>
        </left>
        <right style="medium">
          <color rgb="FFCCCCCC"/>
        </right>
        <top style="medium">
          <color rgb="FFCCCCCC"/>
        </top>
        <bottom style="medium">
          <color rgb="FFCCCCCC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22" formatCode="mmm\-yy"/>
      <alignment horizontal="center" vertical="bottom" textRotation="0" wrapText="0" indent="0" justifyLastLine="0" shrinkToFit="0" readingOrder="0"/>
      <border diagonalUp="0" diagonalDown="0">
        <left style="medium">
          <color rgb="FFCCCCCC"/>
        </left>
        <right style="medium">
          <color rgb="FFCCCCCC"/>
        </right>
        <top style="medium">
          <color rgb="FFCCCCCC"/>
        </top>
        <bottom style="medium">
          <color rgb="FFCCCCCC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left" vertical="bottom" textRotation="0" wrapText="0" indent="0" justifyLastLine="0" shrinkToFit="0" readingOrder="0"/>
      <border diagonalUp="0" diagonalDown="0" outline="0">
        <left style="medium">
          <color rgb="FFCCCCCC"/>
        </left>
        <right style="medium">
          <color rgb="FFCCCCCC"/>
        </right>
        <top style="medium">
          <color rgb="FFCCCCCC"/>
        </top>
        <bottom style="medium">
          <color rgb="FFCCCCCC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 style="medium">
          <color rgb="FFCCCCCC"/>
        </left>
        <right style="medium">
          <color rgb="FFCCCCCC"/>
        </right>
        <top style="medium">
          <color rgb="FFCCCCCC"/>
        </top>
        <bottom style="medium">
          <color rgb="FFCCCCCC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left" vertical="bottom" textRotation="0" wrapText="0" indent="0" justifyLastLine="0" shrinkToFit="0" readingOrder="0"/>
      <border diagonalUp="0" diagonalDown="0" outline="0">
        <left style="medium">
          <color rgb="FFCCCCCC"/>
        </left>
        <right style="medium">
          <color rgb="FFCCCCCC"/>
        </right>
        <top style="medium">
          <color rgb="FFCCCCCC"/>
        </top>
        <bottom style="medium">
          <color rgb="FFCCCCCC"/>
        </bottom>
      </border>
    </dxf>
    <dxf>
      <alignment horizontal="center" vertical="bottom" textRotation="0" wrapText="0" indent="0" justifyLastLine="0" shrinkToFit="0" readingOrder="0"/>
    </dxf>
    <dxf>
      <border outline="0">
        <top style="medium">
          <color rgb="FFCCCCCC"/>
        </top>
      </border>
    </dxf>
    <dxf>
      <border outline="0">
        <bottom style="double">
          <color rgb="FF3F3F3F"/>
        </bottom>
      </border>
    </dxf>
    <dxf>
      <border outline="0">
        <top style="double">
          <color rgb="FF3F3F3F"/>
        </top>
        <bottom style="medium">
          <color rgb="FFCCCCCC"/>
        </bottom>
      </border>
    </dxf>
    <dxf>
      <alignment horizontal="center" vertical="bottom" textRotation="0" wrapText="0" indent="0" justifyLastLine="0" shrinkToFit="0" readingOrder="0"/>
    </dxf>
    <dxf>
      <numFmt numFmtId="19" formatCode="m/d/yyyy"/>
      <alignment horizontal="center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</dxfs>
  <tableStyles count="0" defaultTableStyle="TableStyleMedium2" defaultPivotStyle="PivotStyleLight16"/>
  <colors>
    <mruColors>
      <color rgb="FFA2E4B8"/>
      <color rgb="FFFDDA24"/>
      <color rgb="FFA7A8AA"/>
      <color rgb="FFABCAE9"/>
      <color rgb="FF71C5E8"/>
      <color rgb="FFEFD19F"/>
      <color rgb="FFB5BD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4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3.xml"/><Relationship Id="rId11" Type="http://schemas.openxmlformats.org/officeDocument/2006/relationships/calcChain" Target="calcChain.xml"/><Relationship Id="rId5" Type="http://schemas.openxmlformats.org/officeDocument/2006/relationships/pivotCacheDefinition" Target="pivotCache/pivotCacheDefinition2.xml"/><Relationship Id="rId10" Type="http://schemas.openxmlformats.org/officeDocument/2006/relationships/sharedStrings" Target="sharedStrings.xml"/><Relationship Id="rId4" Type="http://schemas.openxmlformats.org/officeDocument/2006/relationships/pivotCacheDefinition" Target="pivotCache/pivotCacheDefinition1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[ASL Scenario Tracker.xlsx]Record Sheet!PivotTable5</c:name>
    <c:fmtId val="10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Win/Loss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  <a:sp3d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600" b="1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ctr"/>
          <c:showLegendKey val="0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  <a:sp3d/>
        </c:spPr>
      </c:pivotFmt>
      <c:pivotFmt>
        <c:idx val="2"/>
        <c:spPr>
          <a:solidFill>
            <a:schemeClr val="accent1"/>
          </a:solidFill>
          <a:ln>
            <a:noFill/>
          </a:ln>
          <a:effectLst/>
          <a:sp3d/>
        </c:spPr>
      </c:pivotFmt>
      <c:pivotFmt>
        <c:idx val="3"/>
        <c:spPr>
          <a:solidFill>
            <a:schemeClr val="accent1"/>
          </a:solidFill>
          <a:ln>
            <a:noFill/>
          </a:ln>
          <a:effectLst/>
          <a:sp3d/>
        </c:spPr>
        <c:marker>
          <c:symbol val="none"/>
        </c:marker>
      </c:pivotFmt>
      <c:pivotFmt>
        <c:idx val="4"/>
        <c:spPr>
          <a:solidFill>
            <a:schemeClr val="accent1"/>
          </a:solidFill>
          <a:ln>
            <a:noFill/>
          </a:ln>
          <a:effectLst/>
          <a:sp3d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600" b="1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ctr"/>
          <c:showLegendKey val="0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1"/>
          </a:solidFill>
          <a:ln>
            <a:noFill/>
          </a:ln>
          <a:effectLst/>
          <a:sp3d/>
        </c:spPr>
      </c:pivotFmt>
      <c:pivotFmt>
        <c:idx val="6"/>
        <c:spPr>
          <a:solidFill>
            <a:schemeClr val="accent1"/>
          </a:solidFill>
          <a:ln>
            <a:noFill/>
          </a:ln>
          <a:effectLst/>
          <a:sp3d/>
        </c:spPr>
      </c:pivotFmt>
      <c:pivotFmt>
        <c:idx val="7"/>
        <c:spPr>
          <a:solidFill>
            <a:schemeClr val="accent1"/>
          </a:solidFill>
          <a:ln>
            <a:noFill/>
          </a:ln>
          <a:effectLst/>
          <a:sp3d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600" b="1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ctr"/>
          <c:showLegendKey val="0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solidFill>
            <a:schemeClr val="accent1"/>
          </a:solidFill>
          <a:ln>
            <a:noFill/>
          </a:ln>
          <a:effectLst/>
          <a:sp3d/>
        </c:spPr>
      </c:pivotFmt>
      <c:pivotFmt>
        <c:idx val="9"/>
        <c:spPr>
          <a:solidFill>
            <a:schemeClr val="accent1"/>
          </a:solidFill>
          <a:ln>
            <a:noFill/>
          </a:ln>
          <a:effectLst/>
          <a:sp3d/>
        </c:spPr>
      </c:pivotFmt>
    </c:pivotFmts>
    <c:view3D>
      <c:rotX val="15"/>
      <c:rotY val="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'Record Sheet'!$L$2</c:f>
              <c:strCache>
                <c:ptCount val="1"/>
                <c:pt idx="0">
                  <c:v>Total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4963-4B43-B99C-5B5C266E421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4963-4B43-B99C-5B5C266E421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'Record Sheet'!$K$3:$K$5</c:f>
              <c:strCache>
                <c:ptCount val="2"/>
                <c:pt idx="0">
                  <c:v>L</c:v>
                </c:pt>
                <c:pt idx="1">
                  <c:v>W</c:v>
                </c:pt>
              </c:strCache>
            </c:strRef>
          </c:cat>
          <c:val>
            <c:numRef>
              <c:f>'Record Sheet'!$L$3:$L$5</c:f>
              <c:numCache>
                <c:formatCode>General</c:formatCode>
                <c:ptCount val="2"/>
                <c:pt idx="0">
                  <c:v>28</c:v>
                </c:pt>
                <c:pt idx="1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963-4B43-B99C-5B5C266E42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[ASL Scenario Tracker.xlsx]Record Sheet!PivotTable4</c:name>
    <c:fmtId val="3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Attacker / Defender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chemeClr val="accent3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3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3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'Record Sheet'!$L$7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'Record Sheet'!$K$8:$K$10</c:f>
              <c:strCache>
                <c:ptCount val="2"/>
                <c:pt idx="0">
                  <c:v>Attacker</c:v>
                </c:pt>
                <c:pt idx="1">
                  <c:v>Defender</c:v>
                </c:pt>
              </c:strCache>
            </c:strRef>
          </c:cat>
          <c:val>
            <c:numRef>
              <c:f>'Record Sheet'!$L$8:$L$10</c:f>
              <c:numCache>
                <c:formatCode>General</c:formatCode>
                <c:ptCount val="2"/>
                <c:pt idx="0">
                  <c:v>26</c:v>
                </c:pt>
                <c:pt idx="1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52-410A-BEE7-0617E8A97F8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51386536"/>
        <c:axId val="372250984"/>
      </c:barChart>
      <c:catAx>
        <c:axId val="151386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2250984"/>
        <c:crosses val="autoZero"/>
        <c:auto val="1"/>
        <c:lblAlgn val="ctr"/>
        <c:lblOffset val="100"/>
        <c:noMultiLvlLbl val="0"/>
      </c:catAx>
      <c:valAx>
        <c:axId val="372250984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13865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[ASL Scenario Tracker.xlsx]Record Sheet!PivotTable10</c:name>
    <c:fmtId val="2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Theater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chemeClr val="accent6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6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rgbClr val="FFC000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'Record Sheet'!$O$2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'Record Sheet'!$N$3:$N$19</c:f>
              <c:strCache>
                <c:ptCount val="16"/>
                <c:pt idx="0">
                  <c:v>Balkans</c:v>
                </c:pt>
                <c:pt idx="1">
                  <c:v>Baltic</c:v>
                </c:pt>
                <c:pt idx="2">
                  <c:v>CBI</c:v>
                </c:pt>
                <c:pt idx="3">
                  <c:v>Crimea</c:v>
                </c:pt>
                <c:pt idx="4">
                  <c:v>DTO</c:v>
                </c:pt>
                <c:pt idx="5">
                  <c:v>E. Africa</c:v>
                </c:pt>
                <c:pt idx="6">
                  <c:v>East Front</c:v>
                </c:pt>
                <c:pt idx="7">
                  <c:v>ETO</c:v>
                </c:pt>
                <c:pt idx="8">
                  <c:v>Indochina</c:v>
                </c:pt>
                <c:pt idx="9">
                  <c:v>Korea</c:v>
                </c:pt>
                <c:pt idx="10">
                  <c:v>Middle East</c:v>
                </c:pt>
                <c:pt idx="11">
                  <c:v>MTO</c:v>
                </c:pt>
                <c:pt idx="12">
                  <c:v>PTO</c:v>
                </c:pt>
                <c:pt idx="13">
                  <c:v>Scandinavia</c:v>
                </c:pt>
                <c:pt idx="14">
                  <c:v>Spain</c:v>
                </c:pt>
                <c:pt idx="15">
                  <c:v>WTO</c:v>
                </c:pt>
              </c:strCache>
            </c:strRef>
          </c:cat>
          <c:val>
            <c:numRef>
              <c:f>'Record Sheet'!$O$3:$O$19</c:f>
              <c:numCache>
                <c:formatCode>General</c:formatCode>
                <c:ptCount val="1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2</c:v>
                </c:pt>
                <c:pt idx="5">
                  <c:v>3</c:v>
                </c:pt>
                <c:pt idx="6">
                  <c:v>5</c:v>
                </c:pt>
                <c:pt idx="7">
                  <c:v>5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3</c:v>
                </c:pt>
                <c:pt idx="12">
                  <c:v>8</c:v>
                </c:pt>
                <c:pt idx="13">
                  <c:v>3</c:v>
                </c:pt>
                <c:pt idx="14">
                  <c:v>0</c:v>
                </c:pt>
                <c:pt idx="15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0B-4C2E-83B1-482DCA4E99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71566120"/>
        <c:axId val="371565336"/>
      </c:barChart>
      <c:catAx>
        <c:axId val="371566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1565336"/>
        <c:crosses val="autoZero"/>
        <c:auto val="1"/>
        <c:lblAlgn val="ctr"/>
        <c:lblOffset val="100"/>
        <c:noMultiLvlLbl val="0"/>
      </c:catAx>
      <c:valAx>
        <c:axId val="3715653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15661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[ASL Scenario Tracker.xlsx]Record Sheet!PivotTable9</c:name>
    <c:fmtId val="3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Nationalities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rgbClr val="00B050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rgbClr val="C00000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'Record Sheet'!$AA$2</c:f>
              <c:strCache>
                <c:ptCount val="1"/>
                <c:pt idx="0">
                  <c:v>Sum of Played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'Record Sheet'!$Z$3:$Z$40</c:f>
              <c:strCache>
                <c:ptCount val="37"/>
                <c:pt idx="0">
                  <c:v>American</c:v>
                </c:pt>
                <c:pt idx="1">
                  <c:v>Australian</c:v>
                </c:pt>
                <c:pt idx="2">
                  <c:v>Belgian</c:v>
                </c:pt>
                <c:pt idx="3">
                  <c:v>British</c:v>
                </c:pt>
                <c:pt idx="4">
                  <c:v>Bulgarian</c:v>
                </c:pt>
                <c:pt idx="5">
                  <c:v>Canadian</c:v>
                </c:pt>
                <c:pt idx="6">
                  <c:v>Chinese</c:v>
                </c:pt>
                <c:pt idx="7">
                  <c:v>Croatian</c:v>
                </c:pt>
                <c:pt idx="8">
                  <c:v>Danish</c:v>
                </c:pt>
                <c:pt idx="9">
                  <c:v>Dutch</c:v>
                </c:pt>
                <c:pt idx="10">
                  <c:v>Ethiopian</c:v>
                </c:pt>
                <c:pt idx="11">
                  <c:v>Filipinos</c:v>
                </c:pt>
                <c:pt idx="12">
                  <c:v>Finnish</c:v>
                </c:pt>
                <c:pt idx="13">
                  <c:v>French</c:v>
                </c:pt>
                <c:pt idx="14">
                  <c:v>French (Free)</c:v>
                </c:pt>
                <c:pt idx="15">
                  <c:v>French (Vichy)</c:v>
                </c:pt>
                <c:pt idx="16">
                  <c:v>German</c:v>
                </c:pt>
                <c:pt idx="17">
                  <c:v>Greek</c:v>
                </c:pt>
                <c:pt idx="18">
                  <c:v>Hungarian</c:v>
                </c:pt>
                <c:pt idx="19">
                  <c:v>Indian</c:v>
                </c:pt>
                <c:pt idx="20">
                  <c:v>Indonesian</c:v>
                </c:pt>
                <c:pt idx="21">
                  <c:v>Italian</c:v>
                </c:pt>
                <c:pt idx="22">
                  <c:v>Japanese</c:v>
                </c:pt>
                <c:pt idx="23">
                  <c:v>Nationalist</c:v>
                </c:pt>
                <c:pt idx="24">
                  <c:v>New Zealand</c:v>
                </c:pt>
                <c:pt idx="25">
                  <c:v>Norwegian</c:v>
                </c:pt>
                <c:pt idx="26">
                  <c:v>Partisan</c:v>
                </c:pt>
                <c:pt idx="27">
                  <c:v>Polish</c:v>
                </c:pt>
                <c:pt idx="28">
                  <c:v>Republican</c:v>
                </c:pt>
                <c:pt idx="29">
                  <c:v>Romanian</c:v>
                </c:pt>
                <c:pt idx="30">
                  <c:v>Russian</c:v>
                </c:pt>
                <c:pt idx="31">
                  <c:v>S. African</c:v>
                </c:pt>
                <c:pt idx="32">
                  <c:v>Slovakian</c:v>
                </c:pt>
                <c:pt idx="33">
                  <c:v>Sweedish</c:v>
                </c:pt>
                <c:pt idx="34">
                  <c:v>Thai</c:v>
                </c:pt>
                <c:pt idx="35">
                  <c:v>Waffen SS</c:v>
                </c:pt>
                <c:pt idx="36">
                  <c:v>Yugoslavian</c:v>
                </c:pt>
              </c:strCache>
            </c:strRef>
          </c:cat>
          <c:val>
            <c:numRef>
              <c:f>'Record Sheet'!$AA$3:$AA$40</c:f>
              <c:numCache>
                <c:formatCode>General</c:formatCode>
                <c:ptCount val="37"/>
                <c:pt idx="0">
                  <c:v>7</c:v>
                </c:pt>
                <c:pt idx="1">
                  <c:v>1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1</c:v>
                </c:pt>
                <c:pt idx="15">
                  <c:v>0</c:v>
                </c:pt>
                <c:pt idx="16">
                  <c:v>18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5</c:v>
                </c:pt>
                <c:pt idx="22">
                  <c:v>5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2</c:v>
                </c:pt>
                <c:pt idx="28">
                  <c:v>0</c:v>
                </c:pt>
                <c:pt idx="29">
                  <c:v>0</c:v>
                </c:pt>
                <c:pt idx="30">
                  <c:v>3</c:v>
                </c:pt>
                <c:pt idx="31">
                  <c:v>0</c:v>
                </c:pt>
                <c:pt idx="32">
                  <c:v>2</c:v>
                </c:pt>
                <c:pt idx="33">
                  <c:v>0</c:v>
                </c:pt>
                <c:pt idx="34">
                  <c:v>0</c:v>
                </c:pt>
                <c:pt idx="35">
                  <c:v>4</c:v>
                </c:pt>
                <c:pt idx="3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D9-4202-8831-534181B6399E}"/>
            </c:ext>
          </c:extLst>
        </c:ser>
        <c:ser>
          <c:idx val="1"/>
          <c:order val="1"/>
          <c:tx>
            <c:strRef>
              <c:f>'Record Sheet'!$AB$2</c:f>
              <c:strCache>
                <c:ptCount val="1"/>
                <c:pt idx="0">
                  <c:v>Sum of Against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'Record Sheet'!$Z$3:$Z$40</c:f>
              <c:strCache>
                <c:ptCount val="37"/>
                <c:pt idx="0">
                  <c:v>American</c:v>
                </c:pt>
                <c:pt idx="1">
                  <c:v>Australian</c:v>
                </c:pt>
                <c:pt idx="2">
                  <c:v>Belgian</c:v>
                </c:pt>
                <c:pt idx="3">
                  <c:v>British</c:v>
                </c:pt>
                <c:pt idx="4">
                  <c:v>Bulgarian</c:v>
                </c:pt>
                <c:pt idx="5">
                  <c:v>Canadian</c:v>
                </c:pt>
                <c:pt idx="6">
                  <c:v>Chinese</c:v>
                </c:pt>
                <c:pt idx="7">
                  <c:v>Croatian</c:v>
                </c:pt>
                <c:pt idx="8">
                  <c:v>Danish</c:v>
                </c:pt>
                <c:pt idx="9">
                  <c:v>Dutch</c:v>
                </c:pt>
                <c:pt idx="10">
                  <c:v>Ethiopian</c:v>
                </c:pt>
                <c:pt idx="11">
                  <c:v>Filipinos</c:v>
                </c:pt>
                <c:pt idx="12">
                  <c:v>Finnish</c:v>
                </c:pt>
                <c:pt idx="13">
                  <c:v>French</c:v>
                </c:pt>
                <c:pt idx="14">
                  <c:v>French (Free)</c:v>
                </c:pt>
                <c:pt idx="15">
                  <c:v>French (Vichy)</c:v>
                </c:pt>
                <c:pt idx="16">
                  <c:v>German</c:v>
                </c:pt>
                <c:pt idx="17">
                  <c:v>Greek</c:v>
                </c:pt>
                <c:pt idx="18">
                  <c:v>Hungarian</c:v>
                </c:pt>
                <c:pt idx="19">
                  <c:v>Indian</c:v>
                </c:pt>
                <c:pt idx="20">
                  <c:v>Indonesian</c:v>
                </c:pt>
                <c:pt idx="21">
                  <c:v>Italian</c:v>
                </c:pt>
                <c:pt idx="22">
                  <c:v>Japanese</c:v>
                </c:pt>
                <c:pt idx="23">
                  <c:v>Nationalist</c:v>
                </c:pt>
                <c:pt idx="24">
                  <c:v>New Zealand</c:v>
                </c:pt>
                <c:pt idx="25">
                  <c:v>Norwegian</c:v>
                </c:pt>
                <c:pt idx="26">
                  <c:v>Partisan</c:v>
                </c:pt>
                <c:pt idx="27">
                  <c:v>Polish</c:v>
                </c:pt>
                <c:pt idx="28">
                  <c:v>Republican</c:v>
                </c:pt>
                <c:pt idx="29">
                  <c:v>Romanian</c:v>
                </c:pt>
                <c:pt idx="30">
                  <c:v>Russian</c:v>
                </c:pt>
                <c:pt idx="31">
                  <c:v>S. African</c:v>
                </c:pt>
                <c:pt idx="32">
                  <c:v>Slovakian</c:v>
                </c:pt>
                <c:pt idx="33">
                  <c:v>Sweedish</c:v>
                </c:pt>
                <c:pt idx="34">
                  <c:v>Thai</c:v>
                </c:pt>
                <c:pt idx="35">
                  <c:v>Waffen SS</c:v>
                </c:pt>
                <c:pt idx="36">
                  <c:v>Yugoslavian</c:v>
                </c:pt>
              </c:strCache>
            </c:strRef>
          </c:cat>
          <c:val>
            <c:numRef>
              <c:f>'Record Sheet'!$AB$3:$AB$40</c:f>
              <c:numCache>
                <c:formatCode>General</c:formatCode>
                <c:ptCount val="37"/>
                <c:pt idx="0">
                  <c:v>9</c:v>
                </c:pt>
                <c:pt idx="1">
                  <c:v>0</c:v>
                </c:pt>
                <c:pt idx="2">
                  <c:v>0</c:v>
                </c:pt>
                <c:pt idx="3">
                  <c:v>8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16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4</c:v>
                </c:pt>
                <c:pt idx="23">
                  <c:v>0</c:v>
                </c:pt>
                <c:pt idx="24">
                  <c:v>0</c:v>
                </c:pt>
                <c:pt idx="25">
                  <c:v>2</c:v>
                </c:pt>
                <c:pt idx="26">
                  <c:v>1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9</c:v>
                </c:pt>
                <c:pt idx="31">
                  <c:v>1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1</c:v>
                </c:pt>
                <c:pt idx="3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ED9-4202-8831-534181B639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0462096"/>
        <c:axId val="450462480"/>
      </c:barChart>
      <c:catAx>
        <c:axId val="450462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0462480"/>
        <c:crosses val="autoZero"/>
        <c:auto val="1"/>
        <c:lblAlgn val="ctr"/>
        <c:lblOffset val="100"/>
        <c:noMultiLvlLbl val="0"/>
      </c:catAx>
      <c:valAx>
        <c:axId val="450462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04620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[ASL Scenario Tracker.xlsx]Record Sheet!PivotTable20</c:name>
    <c:fmtId val="3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 i="0" baseline="0"/>
              <a:t>Axis / Allies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tx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tx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tx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bg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solidFill>
            <a:schemeClr val="tx1"/>
          </a:solidFill>
          <a:ln>
            <a:noFill/>
          </a:ln>
          <a:effectLst/>
        </c:spPr>
      </c:pivotFmt>
      <c:pivotFmt>
        <c:idx val="11"/>
        <c:spPr>
          <a:solidFill>
            <a:schemeClr val="accent1"/>
          </a:solidFill>
          <a:ln>
            <a:noFill/>
          </a:ln>
          <a:effectLst/>
        </c:spPr>
      </c:pivotFmt>
    </c:pivotFmts>
    <c:plotArea>
      <c:layout/>
      <c:doughnutChart>
        <c:varyColors val="1"/>
        <c:ser>
          <c:idx val="0"/>
          <c:order val="0"/>
          <c:tx>
            <c:strRef>
              <c:f>'Record Sheet'!$L$15</c:f>
              <c:strCache>
                <c:ptCount val="1"/>
                <c:pt idx="0">
                  <c:v>Total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2849-4E22-BA6F-CEB3B705BF9D}"/>
              </c:ext>
            </c:extLst>
          </c:dPt>
          <c:dPt>
            <c:idx val="1"/>
            <c:bubble3D val="0"/>
            <c:spPr>
              <a:solidFill>
                <a:schemeClr val="tx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35D2-4264-AE61-A9F57C26BB7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'Record Sheet'!$K$16:$K$17</c:f>
              <c:strCache>
                <c:ptCount val="2"/>
                <c:pt idx="0">
                  <c:v>Sum of Allies</c:v>
                </c:pt>
                <c:pt idx="1">
                  <c:v>Sum of Axis</c:v>
                </c:pt>
              </c:strCache>
            </c:strRef>
          </c:cat>
          <c:val>
            <c:numRef>
              <c:f>'Record Sheet'!$L$16:$L$17</c:f>
              <c:numCache>
                <c:formatCode>General</c:formatCode>
                <c:ptCount val="2"/>
                <c:pt idx="0">
                  <c:v>19</c:v>
                </c:pt>
                <c:pt idx="1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5D2-4264-AE61-A9F57C26BB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1</xdr:colOff>
      <xdr:row>14</xdr:row>
      <xdr:rowOff>15240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192BA77-1AC7-4E78-B334-5DC13870D4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75</xdr:colOff>
      <xdr:row>0</xdr:row>
      <xdr:rowOff>0</xdr:rowOff>
    </xdr:from>
    <xdr:to>
      <xdr:col>11</xdr:col>
      <xdr:colOff>8467</xdr:colOff>
      <xdr:row>14</xdr:row>
      <xdr:rowOff>25976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C6CAE69-4637-4441-9FA9-96648B4B0D9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8466</xdr:colOff>
      <xdr:row>0</xdr:row>
      <xdr:rowOff>0</xdr:rowOff>
    </xdr:from>
    <xdr:to>
      <xdr:col>24</xdr:col>
      <xdr:colOff>8467</xdr:colOff>
      <xdr:row>14</xdr:row>
      <xdr:rowOff>16934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F4982D49-6FEB-447E-9D1D-22F65EE6408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14</xdr:row>
      <xdr:rowOff>16934</xdr:rowOff>
    </xdr:from>
    <xdr:to>
      <xdr:col>24</xdr:col>
      <xdr:colOff>16933</xdr:colOff>
      <xdr:row>30</xdr:row>
      <xdr:rowOff>1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729FE714-A2A1-4FF1-ACD2-85011494BF4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0</xdr:colOff>
      <xdr:row>0</xdr:row>
      <xdr:rowOff>0</xdr:rowOff>
    </xdr:from>
    <xdr:to>
      <xdr:col>14</xdr:col>
      <xdr:colOff>8467</xdr:colOff>
      <xdr:row>14</xdr:row>
      <xdr:rowOff>16934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6DA9C4C7-A1A6-442E-AE51-091F05CDE0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2" Type="http://schemas.microsoft.com/office/2006/relationships/xlExternalLinkPath/xlPathMissing" Target="ASL%20Scenario%20Tracker.xlsx" TargetMode="External"/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2" Type="http://schemas.microsoft.com/office/2006/relationships/xlExternalLinkPath/xlPathMissing" Target="ASL%20Scenario%20Tracker.xlsx" TargetMode="External"/><Relationship Id="rId1" Type="http://schemas.openxmlformats.org/officeDocument/2006/relationships/pivotCacheRecords" Target="pivotCacheRecords3.xml"/></Relationships>
</file>

<file path=xl/pivotCache/_rels/pivotCacheDefinition4.xml.rels><?xml version="1.0" encoding="UTF-8" standalone="yes"?>
<Relationships xmlns="http://schemas.openxmlformats.org/package/2006/relationships"><Relationship Id="rId2" Type="http://schemas.microsoft.com/office/2006/relationships/xlExternalLinkPath/xlPathMissing" Target="ASL%20Scenario%20Tracker.xlsx" TargetMode="External"/><Relationship Id="rId1" Type="http://schemas.openxmlformats.org/officeDocument/2006/relationships/pivotCacheRecords" Target="pivotCacheRecords4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uthor" refreshedDate="44410.66471759259" createdVersion="6" refreshedVersion="7" minRefreshableVersion="3" recordCount="37" xr:uid="{59F56107-7515-46F3-8924-F6E624AEBE6C}">
  <cacheSource type="worksheet">
    <worksheetSource ref="W2:X39" sheet="Record Sheet"/>
  </cacheSource>
  <cacheFields count="2">
    <cacheField name="Allies" numFmtId="0">
      <sharedItems containsString="0" containsBlank="1" containsNumber="1" containsInteger="1" minValue="0" maxValue="7"/>
    </cacheField>
    <cacheField name="Axis" numFmtId="0">
      <sharedItems containsString="0" containsBlank="1" containsNumber="1" containsInteger="1" minValue="0" maxValue="18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uthor" refreshedDate="44410.66472025463" createdVersion="5" refreshedVersion="7" minRefreshableVersion="3" recordCount="100" xr:uid="{00000000-000A-0000-FFFF-FFFF17000000}">
  <cacheSource type="worksheet">
    <worksheetSource name="Table1" r:id="rId2"/>
  </cacheSource>
  <cacheFields count="9">
    <cacheField name="Number" numFmtId="0">
      <sharedItems containsBlank="1" containsMixedTypes="1" containsNumber="1" containsInteger="1" minValue="20" maxValue="135"/>
    </cacheField>
    <cacheField name="Name" numFmtId="0">
      <sharedItems containsBlank="1"/>
    </cacheField>
    <cacheField name="Theater" numFmtId="0">
      <sharedItems containsBlank="1"/>
    </cacheField>
    <cacheField name="Side Played" numFmtId="0">
      <sharedItems containsBlank="1"/>
    </cacheField>
    <cacheField name="Attacker/Defender" numFmtId="0">
      <sharedItems containsBlank="1" count="3">
        <s v="Attacker"/>
        <s v="Defender"/>
        <m/>
      </sharedItems>
    </cacheField>
    <cacheField name="Opposing Side" numFmtId="0">
      <sharedItems containsBlank="1"/>
    </cacheField>
    <cacheField name="Date" numFmtId="14">
      <sharedItems containsNonDate="0" containsDate="1" containsString="0" containsBlank="1" minDate="2020-02-01T00:00:00" maxDate="2021-07-07T00:00:00"/>
    </cacheField>
    <cacheField name="Opponent" numFmtId="0">
      <sharedItems containsBlank="1"/>
    </cacheField>
    <cacheField name="W/L" numFmtId="0">
      <sharedItems containsBlank="1" count="3">
        <s v="W"/>
        <s v="L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uthor" refreshedDate="44410.664721643516" createdVersion="5" refreshedVersion="7" minRefreshableVersion="3" recordCount="37" xr:uid="{00000000-000A-0000-FFFF-FFFF13000000}">
  <cacheSource type="worksheet">
    <worksheetSource ref="T2:V39" sheet="Record Sheet" r:id="rId2"/>
  </cacheSource>
  <cacheFields count="3">
    <cacheField name="Nationalities" numFmtId="0">
      <sharedItems count="39">
        <s v="American"/>
        <s v="Australian"/>
        <s v="Belgian"/>
        <s v="British"/>
        <s v="Bulgarian"/>
        <s v="Canadian"/>
        <s v="Chinese"/>
        <s v="Croatian"/>
        <s v="Danish"/>
        <s v="Dutch"/>
        <s v="Ethiopian"/>
        <s v="Finnish"/>
        <s v="French"/>
        <s v="French (Vichy)"/>
        <s v="French (Free)"/>
        <s v="Hungarian"/>
        <s v="German"/>
        <s v="Greek"/>
        <s v="Indian"/>
        <s v="Indonesian"/>
        <s v="Italian"/>
        <s v="Japanese"/>
        <s v="Nationalist"/>
        <s v="New Zealand"/>
        <s v="Norwegian"/>
        <s v="Partisan"/>
        <s v="Filipinos"/>
        <s v="Polish"/>
        <s v="Republican"/>
        <s v="Romanian"/>
        <s v="Russian"/>
        <s v="Slovakian"/>
        <s v="S. African"/>
        <s v="Sweedish"/>
        <s v="Thai"/>
        <s v="Waffen SS"/>
        <s v="Yugoslavian"/>
        <s v="New Zealander" u="1"/>
        <s v="Blugarian" u="1"/>
      </sharedItems>
    </cacheField>
    <cacheField name="Played" numFmtId="0">
      <sharedItems containsSemiMixedTypes="0" containsString="0" containsNumber="1" containsInteger="1" minValue="0" maxValue="18"/>
    </cacheField>
    <cacheField name="Against" numFmtId="0">
      <sharedItems containsSemiMixedTypes="0" containsString="0" containsNumber="1" containsInteger="1" minValue="0" maxValue="16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4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uthor" refreshedDate="44410.664722222224" createdVersion="5" refreshedVersion="7" minRefreshableVersion="3" recordCount="16" xr:uid="{00000000-000A-0000-FFFF-FFFF16000000}">
  <cacheSource type="worksheet">
    <worksheetSource ref="Q2:R18" sheet="Record Sheet" r:id="rId2"/>
  </cacheSource>
  <cacheFields count="2">
    <cacheField name="Theater" numFmtId="0">
      <sharedItems count="17">
        <s v="Balkans"/>
        <s v="Baltic"/>
        <s v="CBI"/>
        <s v="Crimea"/>
        <s v="DTO"/>
        <s v="East Front"/>
        <s v="ETO"/>
        <s v="E. Africa"/>
        <s v="Indochina"/>
        <s v="Korea"/>
        <s v="Middle East"/>
        <s v="MTO"/>
        <s v="WTO"/>
        <s v="PTO"/>
        <s v="Scandinavia"/>
        <s v="Spain"/>
        <s v="Blakans" u="1"/>
      </sharedItems>
    </cacheField>
    <cacheField name="Count" numFmtId="0">
      <sharedItems containsSemiMixedTypes="0" containsString="0" containsNumber="1" containsInteger="1" minValue="0" maxValue="2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7">
  <r>
    <n v="7"/>
    <m/>
  </r>
  <r>
    <n v="1"/>
    <m/>
  </r>
  <r>
    <n v="0"/>
    <m/>
  </r>
  <r>
    <n v="2"/>
    <m/>
  </r>
  <r>
    <m/>
    <n v="0"/>
  </r>
  <r>
    <n v="0"/>
    <m/>
  </r>
  <r>
    <n v="0"/>
    <m/>
  </r>
  <r>
    <n v="0"/>
    <m/>
  </r>
  <r>
    <n v="0"/>
    <m/>
  </r>
  <r>
    <n v="0"/>
    <m/>
  </r>
  <r>
    <n v="0"/>
    <m/>
  </r>
  <r>
    <m/>
    <n v="0"/>
  </r>
  <r>
    <n v="2"/>
    <m/>
  </r>
  <r>
    <m/>
    <n v="0"/>
  </r>
  <r>
    <n v="1"/>
    <m/>
  </r>
  <r>
    <m/>
    <n v="1"/>
  </r>
  <r>
    <m/>
    <n v="18"/>
  </r>
  <r>
    <n v="0"/>
    <m/>
  </r>
  <r>
    <n v="1"/>
    <m/>
  </r>
  <r>
    <n v="0"/>
    <m/>
  </r>
  <r>
    <m/>
    <n v="5"/>
  </r>
  <r>
    <m/>
    <n v="5"/>
  </r>
  <r>
    <m/>
    <m/>
  </r>
  <r>
    <n v="0"/>
    <m/>
  </r>
  <r>
    <n v="0"/>
    <m/>
  </r>
  <r>
    <n v="0"/>
    <m/>
  </r>
  <r>
    <n v="0"/>
    <m/>
  </r>
  <r>
    <n v="2"/>
    <m/>
  </r>
  <r>
    <m/>
    <m/>
  </r>
  <r>
    <m/>
    <n v="0"/>
  </r>
  <r>
    <n v="3"/>
    <m/>
  </r>
  <r>
    <m/>
    <n v="2"/>
  </r>
  <r>
    <n v="0"/>
    <m/>
  </r>
  <r>
    <m/>
    <n v="0"/>
  </r>
  <r>
    <n v="0"/>
    <m/>
  </r>
  <r>
    <m/>
    <n v="4"/>
  </r>
  <r>
    <n v="0"/>
    <m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00">
  <r>
    <s v="J40"/>
    <s v="Might Makes Right"/>
    <s v="Scandinavia"/>
    <s v="German"/>
    <x v="0"/>
    <s v="Norwegian"/>
    <d v="2020-02-01T00:00:00"/>
    <s v="Dave Johannsen"/>
    <x v="0"/>
  </r>
  <r>
    <s v="J88"/>
    <s v="Escape to Wiltz"/>
    <s v="WTO"/>
    <s v="German"/>
    <x v="0"/>
    <s v="German"/>
    <d v="2020-02-01T00:00:00"/>
    <s v="Andy Hershey"/>
    <x v="1"/>
  </r>
  <r>
    <s v="FT246"/>
    <s v="Gladium Pro Patria E Rege"/>
    <s v="WTO"/>
    <s v="Italian"/>
    <x v="0"/>
    <s v="German"/>
    <d v="2020-03-07T00:00:00"/>
    <s v="Wayne Saunders"/>
    <x v="1"/>
  </r>
  <r>
    <s v="J41"/>
    <s v="By Ourselves"/>
    <s v="Scandinavia"/>
    <s v="German"/>
    <x v="1"/>
    <s v="Norwegian"/>
    <d v="2020-04-22T00:00:00"/>
    <s v="Stu Rubin"/>
    <x v="1"/>
  </r>
  <r>
    <s v="T1"/>
    <s v="Gavin Take"/>
    <s v="WTO"/>
    <s v="German"/>
    <x v="1"/>
    <s v="American"/>
    <d v="2020-04-23T00:00:00"/>
    <s v="Wayne Saunders"/>
    <x v="1"/>
  </r>
  <r>
    <s v="T3"/>
    <s v="Ranger Stronghold"/>
    <s v="WTO"/>
    <s v="German"/>
    <x v="0"/>
    <s v="American"/>
    <d v="2020-05-06T00:00:00"/>
    <s v="Wayne Saunders"/>
    <x v="0"/>
  </r>
  <r>
    <s v="DB135"/>
    <s v="The Block on the Trail to Hell"/>
    <s v="PTO"/>
    <s v="Japanese"/>
    <x v="1"/>
    <s v="American"/>
    <d v="2020-05-08T00:00:00"/>
    <s v="Dave Johannsen"/>
    <x v="0"/>
  </r>
  <r>
    <s v="A109"/>
    <s v="Scouts Out"/>
    <s v="WTO"/>
    <s v="American"/>
    <x v="0"/>
    <s v="German"/>
    <d v="2020-06-22T00:00:00"/>
    <s v="Stu Rubin"/>
    <x v="1"/>
  </r>
  <r>
    <s v="FT232"/>
    <s v="Heart of Darkness"/>
    <s v="E. Africa"/>
    <s v="Italian"/>
    <x v="1"/>
    <s v="S. African"/>
    <d v="2020-06-01T00:00:00"/>
    <s v="Wayne Saunders"/>
    <x v="0"/>
  </r>
  <r>
    <s v="J128"/>
    <s v="Opium Hill"/>
    <s v="PTO"/>
    <s v="British"/>
    <x v="1"/>
    <s v="Japanese"/>
    <d v="2020-06-11T00:00:00"/>
    <s v="Dave Johannsen"/>
    <x v="0"/>
  </r>
  <r>
    <s v="ABTF3"/>
    <s v="Late for Mass"/>
    <s v="WTO"/>
    <s v="Waffen SS"/>
    <x v="1"/>
    <s v="British"/>
    <d v="2020-06-08T00:00:00"/>
    <s v="Wayne Saunders"/>
    <x v="0"/>
  </r>
  <r>
    <s v="AP32"/>
    <s v="Second Crack at Caumont"/>
    <s v="WTO"/>
    <s v="American"/>
    <x v="0"/>
    <s v="German"/>
    <d v="2020-06-17T00:00:00"/>
    <s v="Wayne Saunders"/>
    <x v="1"/>
  </r>
  <r>
    <s v="PBP28"/>
    <s v="Peningkibaru Push"/>
    <s v="PTO"/>
    <s v="Japanese"/>
    <x v="0"/>
    <s v="British"/>
    <d v="2020-06-20T00:00:00"/>
    <s v="Dave Johannsen"/>
    <x v="0"/>
  </r>
  <r>
    <s v="A23"/>
    <s v="Agony at Arnautovo"/>
    <s v="ETO"/>
    <s v="Italian"/>
    <x v="1"/>
    <s v="Russian"/>
    <d v="2020-07-08T00:00:00"/>
    <s v="Stu Rubin"/>
    <x v="0"/>
  </r>
  <r>
    <s v="AP121"/>
    <s v="Along the Vistula"/>
    <s v="ETO"/>
    <s v="Polish"/>
    <x v="1"/>
    <s v="German"/>
    <d v="2020-07-09T00:00:00"/>
    <s v="Wayne Saunders"/>
    <x v="1"/>
  </r>
  <r>
    <s v="AP117"/>
    <s v="Second City"/>
    <s v="ETO"/>
    <s v="Hungarian"/>
    <x v="1"/>
    <s v="Russian"/>
    <d v="2020-08-26T00:00:00"/>
    <s v="Stu Rubin"/>
    <x v="1"/>
  </r>
  <r>
    <s v="BP75"/>
    <s v="Schreiber's Success"/>
    <s v="East Front"/>
    <s v="Waffen SS"/>
    <x v="0"/>
    <s v="Russian"/>
    <d v="2020-09-02T00:00:00"/>
    <s v="Wayne Saunders"/>
    <x v="1"/>
  </r>
  <r>
    <n v="75"/>
    <s v="Strangers in a Strange Land"/>
    <s v="Scandinavia"/>
    <s v="French"/>
    <x v="0"/>
    <s v="German"/>
    <d v="2020-09-08T00:00:00"/>
    <s v="Stu Rubin"/>
    <x v="1"/>
  </r>
  <r>
    <s v="TT6"/>
    <s v="Fruit and Nuts"/>
    <s v="PTO"/>
    <s v="Australian"/>
    <x v="1"/>
    <s v="Japanese"/>
    <d v="2020-08-28T00:00:00"/>
    <s v="Dave Johannsen"/>
    <x v="0"/>
  </r>
  <r>
    <s v="AP41"/>
    <s v="The Meat Grinder"/>
    <s v="East Front"/>
    <s v="Russian"/>
    <x v="1"/>
    <s v="German"/>
    <d v="2020-10-08T00:00:00"/>
    <s v="Stu Rubin"/>
    <x v="0"/>
  </r>
  <r>
    <s v="J191"/>
    <s v="Rebels Without A Pause"/>
    <s v="ETO"/>
    <s v="Slovakian"/>
    <x v="0"/>
    <s v="German"/>
    <d v="2020-11-12T00:00:00"/>
    <s v="Stu Rubin"/>
    <x v="0"/>
  </r>
  <r>
    <s v="VotG14"/>
    <s v="Pavlov's House"/>
    <s v="East Front"/>
    <s v="German"/>
    <x v="0"/>
    <s v="Russian"/>
    <d v="2020-10-27T00:00:00"/>
    <s v="Tom Morin"/>
    <x v="1"/>
  </r>
  <r>
    <n v="67"/>
    <s v="Cibik's Ridge"/>
    <s v="PTO"/>
    <s v="American"/>
    <x v="1"/>
    <s v="Japanese"/>
    <d v="2020-12-29T00:00:00"/>
    <s v="Tom Morin"/>
    <x v="1"/>
  </r>
  <r>
    <s v="ABtF4"/>
    <s v="First Threat"/>
    <s v="WTO"/>
    <s v="Waffen SS"/>
    <x v="0"/>
    <s v="British"/>
    <d v="2020-12-13T00:00:00"/>
    <s v="Dave Johannsen"/>
    <x v="0"/>
  </r>
  <r>
    <s v="J127"/>
    <s v="Messervy's Men"/>
    <s v="E. Africa"/>
    <s v="Italian"/>
    <x v="1"/>
    <s v="British"/>
    <d v="2020-12-04T00:00:00"/>
    <s v="Wayne Saunders"/>
    <x v="1"/>
  </r>
  <r>
    <s v="J1"/>
    <s v="Urban Guerillas"/>
    <s v="WTO"/>
    <s v="Russian"/>
    <x v="0"/>
    <s v="Waffen SS"/>
    <d v="2021-01-06T00:00:00"/>
    <s v="Tom Jazbutis"/>
    <x v="1"/>
  </r>
  <r>
    <s v="T2"/>
    <s v="The Puma Prowls"/>
    <s v="East Front"/>
    <s v="German"/>
    <x v="0"/>
    <s v="Russian"/>
    <d v="2020-12-17T00:00:00"/>
    <s v="Stu Rubin"/>
    <x v="1"/>
  </r>
  <r>
    <n v="23"/>
    <s v="Under the Noel Trees"/>
    <s v="WTO"/>
    <s v="German"/>
    <x v="1"/>
    <s v="American"/>
    <d v="2020-12-21T00:00:00"/>
    <s v="Wayne Saunders"/>
    <x v="0"/>
  </r>
  <r>
    <s v="BRT1"/>
    <s v="The Hawk"/>
    <s v="PTO"/>
    <s v="Japanese"/>
    <x v="1"/>
    <s v="American"/>
    <d v="2021-01-24T00:00:00"/>
    <s v="Dave Johannsen"/>
    <x v="0"/>
  </r>
  <r>
    <s v="Q18"/>
    <s v="Take the Crossroads"/>
    <s v="WTO"/>
    <s v="German"/>
    <x v="1"/>
    <s v="American"/>
    <d v="2021-01-12T00:00:00"/>
    <s v="Richard Vieira"/>
    <x v="1"/>
  </r>
  <r>
    <s v="A70"/>
    <s v="Wintergewitter"/>
    <s v="East Front"/>
    <s v="German"/>
    <x v="0"/>
    <s v="Russian"/>
    <d v="2021-02-02T00:00:00"/>
    <s v="Tom Jazbutis"/>
    <x v="1"/>
  </r>
  <r>
    <s v="DB051"/>
    <s v="Dash for Mt Croce"/>
    <s v="MTO"/>
    <s v="German"/>
    <x v="1"/>
    <s v="American"/>
    <d v="2021-01-30T00:00:00"/>
    <s v="Jackson Kwan"/>
    <x v="1"/>
  </r>
  <r>
    <s v="AP107"/>
    <s v="Better Fields of Fire"/>
    <s v="WTO"/>
    <s v="American"/>
    <x v="0"/>
    <s v="German"/>
    <d v="2021-02-02T00:00:00"/>
    <s v="Paul Legg"/>
    <x v="1"/>
  </r>
  <r>
    <s v="J183"/>
    <s v="A Real Barn Burner"/>
    <s v="WTO"/>
    <s v="French"/>
    <x v="0"/>
    <s v="German"/>
    <d v="2021-02-06T00:00:00"/>
    <s v="Scott Romanowski"/>
    <x v="1"/>
  </r>
  <r>
    <s v="J167"/>
    <s v="Hart Attack"/>
    <s v="MTO"/>
    <s v="German"/>
    <x v="1"/>
    <s v="British"/>
    <d v="2021-03-17T00:00:00"/>
    <s v="Scott Romanowski"/>
    <x v="1"/>
  </r>
  <r>
    <s v="YASL19"/>
    <s v="Indirect Panther"/>
    <s v="Crimea"/>
    <s v="Russian"/>
    <x v="1"/>
    <s v="German"/>
    <d v="2021-03-09T00:00:00"/>
    <s v="Larry Flaherty"/>
    <x v="1"/>
  </r>
  <r>
    <s v="FT176"/>
    <s v="Inter-Allied Attack"/>
    <s v="WTO"/>
    <s v="German"/>
    <x v="1"/>
    <s v="British"/>
    <d v="2021-03-23T00:00:00"/>
    <s v="Paul Legg"/>
    <x v="1"/>
  </r>
  <r>
    <s v="YASL7"/>
    <s v="Making A Break For It"/>
    <s v="WTO"/>
    <s v="British"/>
    <x v="0"/>
    <s v="German"/>
    <d v="2021-03-23T00:00:00"/>
    <s v="Wayne Saunders"/>
    <x v="0"/>
  </r>
  <r>
    <s v="YASL20"/>
    <s v="Broe Bay Brouhaha"/>
    <s v="PTO"/>
    <s v="Japanese"/>
    <x v="0"/>
    <s v="American"/>
    <d v="2021-03-19T00:00:00"/>
    <s v="Jim Traver"/>
    <x v="0"/>
  </r>
  <r>
    <s v="DB111"/>
    <s v="Flanking Hatten"/>
    <s v="WTO"/>
    <s v="American"/>
    <x v="1"/>
    <s v="German"/>
    <d v="2021-04-05T00:00:00"/>
    <s v="Scott Romanowski"/>
    <x v="0"/>
  </r>
  <r>
    <s v="AP142"/>
    <s v="The Closer"/>
    <s v="WTO"/>
    <s v="German"/>
    <x v="0"/>
    <s v="Canadian"/>
    <d v="2021-04-07T00:00:00"/>
    <s v="Stu Rubin"/>
    <x v="0"/>
  </r>
  <r>
    <s v="YASL15"/>
    <s v="Chances Are Slim"/>
    <s v="ETO"/>
    <s v="Polish"/>
    <x v="1"/>
    <s v="Russian"/>
    <d v="2021-03-20T00:00:00"/>
    <s v="Jeff Wasserman"/>
    <x v="1"/>
  </r>
  <r>
    <s v="FT222"/>
    <s v="Hetzer Butcher"/>
    <s v="WTO"/>
    <s v="French (Free)"/>
    <x v="1"/>
    <s v="German"/>
    <m/>
    <s v="Paul Legg"/>
    <x v="2"/>
  </r>
  <r>
    <s v="DB058"/>
    <s v="Vossenack Church"/>
    <s v="WTO"/>
    <s v="German"/>
    <x v="0"/>
    <s v="American"/>
    <d v="2021-05-01T00:00:00"/>
    <s v="Jackson Kwan"/>
    <x v="1"/>
  </r>
  <r>
    <s v="G7"/>
    <s v="Bring Up The Guns"/>
    <s v="WTO"/>
    <s v="German"/>
    <x v="0"/>
    <s v="Dutch"/>
    <d v="2021-04-16T00:00:00"/>
    <s v="Scott Romanowski"/>
    <x v="0"/>
  </r>
  <r>
    <s v="WCW7"/>
    <s v="Eye Of The Tiger"/>
    <s v="Baltic"/>
    <s v="Waffen SS"/>
    <x v="0"/>
    <s v="Russian"/>
    <d v="2021-05-20T00:00:00"/>
    <s v="Stu Rubin"/>
    <x v="1"/>
  </r>
  <r>
    <s v="FT228"/>
    <s v="Last Charge At Umbrega"/>
    <s v="E. Africa"/>
    <s v="Italian"/>
    <x v="1"/>
    <s v="French"/>
    <d v="2021-05-28T00:00:00"/>
    <s v="Scott Romanowski"/>
    <x v="1"/>
  </r>
  <r>
    <s v="J150"/>
    <s v="The Sangshak Redemption"/>
    <s v="CBI"/>
    <s v="Indian"/>
    <x v="1"/>
    <s v="Japanese"/>
    <d v="2021-06-21T00:00:00"/>
    <s v="Stu Rubin"/>
    <x v="0"/>
  </r>
  <r>
    <s v="DB004"/>
    <s v="Devil's Play"/>
    <s v="DTO"/>
    <s v="German"/>
    <x v="0"/>
    <s v="British"/>
    <d v="2021-07-06T00:00:00"/>
    <s v="Scott Romanowski"/>
    <x v="1"/>
  </r>
  <r>
    <n v="135"/>
    <s v="Acts of Defiance"/>
    <s v="WTO"/>
    <s v="German"/>
    <x v="0"/>
    <s v="Russian"/>
    <m/>
    <s v="Jackson Kwan"/>
    <x v="2"/>
  </r>
  <r>
    <s v="BFP65"/>
    <s v="Frogs In the Pocket"/>
    <s v="PTO"/>
    <s v="Japanese"/>
    <x v="1"/>
    <s v="British"/>
    <m/>
    <s v="Stu Rubin"/>
    <x v="2"/>
  </r>
  <r>
    <s v="BD007"/>
    <s v="Crisis At Kasserine"/>
    <s v="DTO"/>
    <s v="American"/>
    <x v="1"/>
    <s v="German"/>
    <m/>
    <s v="Scott Romanowski"/>
    <x v="2"/>
  </r>
  <r>
    <n v="20"/>
    <s v="Taking the Let Tit"/>
    <s v="MTO"/>
    <s v="American"/>
    <x v="0"/>
    <s v="German"/>
    <m/>
    <s v="Stu Rubin"/>
    <x v="2"/>
  </r>
  <r>
    <s v="HG8"/>
    <s v="Perun's Thunder"/>
    <s v="Crimea"/>
    <s v="Slovakian"/>
    <x v="1"/>
    <s v="Partisan"/>
    <m/>
    <s v="Zeb Tinguley"/>
    <x v="2"/>
  </r>
  <r>
    <m/>
    <m/>
    <m/>
    <m/>
    <x v="2"/>
    <m/>
    <m/>
    <m/>
    <x v="2"/>
  </r>
  <r>
    <m/>
    <m/>
    <m/>
    <m/>
    <x v="2"/>
    <m/>
    <m/>
    <m/>
    <x v="2"/>
  </r>
  <r>
    <m/>
    <m/>
    <m/>
    <m/>
    <x v="2"/>
    <m/>
    <m/>
    <m/>
    <x v="2"/>
  </r>
  <r>
    <m/>
    <m/>
    <m/>
    <m/>
    <x v="2"/>
    <m/>
    <m/>
    <m/>
    <x v="2"/>
  </r>
  <r>
    <m/>
    <m/>
    <m/>
    <m/>
    <x v="2"/>
    <m/>
    <m/>
    <m/>
    <x v="2"/>
  </r>
  <r>
    <m/>
    <m/>
    <m/>
    <m/>
    <x v="2"/>
    <m/>
    <m/>
    <m/>
    <x v="2"/>
  </r>
  <r>
    <m/>
    <m/>
    <m/>
    <m/>
    <x v="2"/>
    <m/>
    <m/>
    <m/>
    <x v="2"/>
  </r>
  <r>
    <m/>
    <m/>
    <m/>
    <m/>
    <x v="2"/>
    <m/>
    <m/>
    <m/>
    <x v="2"/>
  </r>
  <r>
    <m/>
    <m/>
    <m/>
    <m/>
    <x v="2"/>
    <m/>
    <m/>
    <m/>
    <x v="2"/>
  </r>
  <r>
    <m/>
    <m/>
    <m/>
    <m/>
    <x v="2"/>
    <m/>
    <m/>
    <m/>
    <x v="2"/>
  </r>
  <r>
    <m/>
    <m/>
    <m/>
    <m/>
    <x v="2"/>
    <m/>
    <m/>
    <m/>
    <x v="2"/>
  </r>
  <r>
    <m/>
    <m/>
    <m/>
    <m/>
    <x v="2"/>
    <m/>
    <m/>
    <m/>
    <x v="2"/>
  </r>
  <r>
    <m/>
    <m/>
    <m/>
    <m/>
    <x v="2"/>
    <m/>
    <m/>
    <m/>
    <x v="2"/>
  </r>
  <r>
    <m/>
    <m/>
    <m/>
    <m/>
    <x v="2"/>
    <m/>
    <m/>
    <m/>
    <x v="2"/>
  </r>
  <r>
    <m/>
    <m/>
    <m/>
    <m/>
    <x v="2"/>
    <m/>
    <m/>
    <m/>
    <x v="2"/>
  </r>
  <r>
    <m/>
    <m/>
    <m/>
    <m/>
    <x v="2"/>
    <m/>
    <m/>
    <m/>
    <x v="2"/>
  </r>
  <r>
    <m/>
    <m/>
    <m/>
    <m/>
    <x v="2"/>
    <m/>
    <m/>
    <m/>
    <x v="2"/>
  </r>
  <r>
    <m/>
    <m/>
    <m/>
    <m/>
    <x v="2"/>
    <m/>
    <m/>
    <m/>
    <x v="2"/>
  </r>
  <r>
    <m/>
    <m/>
    <m/>
    <m/>
    <x v="2"/>
    <m/>
    <m/>
    <m/>
    <x v="2"/>
  </r>
  <r>
    <m/>
    <m/>
    <m/>
    <m/>
    <x v="2"/>
    <m/>
    <m/>
    <m/>
    <x v="2"/>
  </r>
  <r>
    <m/>
    <m/>
    <m/>
    <m/>
    <x v="2"/>
    <m/>
    <m/>
    <m/>
    <x v="2"/>
  </r>
  <r>
    <m/>
    <m/>
    <m/>
    <m/>
    <x v="2"/>
    <m/>
    <m/>
    <m/>
    <x v="2"/>
  </r>
  <r>
    <m/>
    <m/>
    <m/>
    <m/>
    <x v="2"/>
    <m/>
    <m/>
    <m/>
    <x v="2"/>
  </r>
  <r>
    <m/>
    <m/>
    <m/>
    <m/>
    <x v="2"/>
    <m/>
    <m/>
    <m/>
    <x v="2"/>
  </r>
  <r>
    <m/>
    <m/>
    <m/>
    <m/>
    <x v="2"/>
    <m/>
    <m/>
    <m/>
    <x v="2"/>
  </r>
  <r>
    <m/>
    <m/>
    <m/>
    <m/>
    <x v="2"/>
    <m/>
    <m/>
    <m/>
    <x v="2"/>
  </r>
  <r>
    <m/>
    <m/>
    <m/>
    <m/>
    <x v="2"/>
    <m/>
    <m/>
    <m/>
    <x v="2"/>
  </r>
  <r>
    <m/>
    <m/>
    <m/>
    <m/>
    <x v="2"/>
    <m/>
    <m/>
    <m/>
    <x v="2"/>
  </r>
  <r>
    <m/>
    <m/>
    <m/>
    <m/>
    <x v="2"/>
    <m/>
    <m/>
    <m/>
    <x v="2"/>
  </r>
  <r>
    <m/>
    <m/>
    <m/>
    <m/>
    <x v="2"/>
    <m/>
    <m/>
    <m/>
    <x v="2"/>
  </r>
  <r>
    <m/>
    <m/>
    <m/>
    <m/>
    <x v="2"/>
    <m/>
    <m/>
    <m/>
    <x v="2"/>
  </r>
  <r>
    <m/>
    <m/>
    <m/>
    <m/>
    <x v="2"/>
    <m/>
    <m/>
    <m/>
    <x v="2"/>
  </r>
  <r>
    <m/>
    <m/>
    <m/>
    <m/>
    <x v="2"/>
    <m/>
    <m/>
    <m/>
    <x v="2"/>
  </r>
  <r>
    <m/>
    <m/>
    <m/>
    <m/>
    <x v="2"/>
    <m/>
    <m/>
    <m/>
    <x v="2"/>
  </r>
  <r>
    <m/>
    <m/>
    <m/>
    <m/>
    <x v="2"/>
    <m/>
    <m/>
    <m/>
    <x v="2"/>
  </r>
  <r>
    <m/>
    <m/>
    <m/>
    <m/>
    <x v="2"/>
    <m/>
    <m/>
    <m/>
    <x v="2"/>
  </r>
  <r>
    <m/>
    <m/>
    <m/>
    <m/>
    <x v="2"/>
    <m/>
    <m/>
    <m/>
    <x v="2"/>
  </r>
  <r>
    <m/>
    <m/>
    <m/>
    <m/>
    <x v="2"/>
    <m/>
    <m/>
    <m/>
    <x v="2"/>
  </r>
  <r>
    <m/>
    <m/>
    <m/>
    <m/>
    <x v="2"/>
    <m/>
    <m/>
    <m/>
    <x v="2"/>
  </r>
  <r>
    <m/>
    <m/>
    <m/>
    <m/>
    <x v="2"/>
    <m/>
    <m/>
    <m/>
    <x v="2"/>
  </r>
  <r>
    <m/>
    <m/>
    <m/>
    <m/>
    <x v="2"/>
    <m/>
    <m/>
    <m/>
    <x v="2"/>
  </r>
  <r>
    <m/>
    <m/>
    <m/>
    <m/>
    <x v="2"/>
    <m/>
    <m/>
    <m/>
    <x v="2"/>
  </r>
  <r>
    <m/>
    <m/>
    <m/>
    <m/>
    <x v="2"/>
    <m/>
    <m/>
    <m/>
    <x v="2"/>
  </r>
  <r>
    <m/>
    <m/>
    <m/>
    <m/>
    <x v="2"/>
    <m/>
    <m/>
    <m/>
    <x v="2"/>
  </r>
  <r>
    <m/>
    <m/>
    <m/>
    <m/>
    <x v="2"/>
    <m/>
    <m/>
    <m/>
    <x v="2"/>
  </r>
  <r>
    <m/>
    <m/>
    <m/>
    <m/>
    <x v="2"/>
    <m/>
    <m/>
    <m/>
    <x v="2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7">
  <r>
    <x v="0"/>
    <n v="7"/>
    <n v="9"/>
  </r>
  <r>
    <x v="1"/>
    <n v="1"/>
    <n v="0"/>
  </r>
  <r>
    <x v="2"/>
    <n v="0"/>
    <n v="0"/>
  </r>
  <r>
    <x v="3"/>
    <n v="2"/>
    <n v="8"/>
  </r>
  <r>
    <x v="4"/>
    <n v="0"/>
    <n v="0"/>
  </r>
  <r>
    <x v="5"/>
    <n v="0"/>
    <n v="1"/>
  </r>
  <r>
    <x v="6"/>
    <n v="0"/>
    <n v="0"/>
  </r>
  <r>
    <x v="7"/>
    <n v="0"/>
    <n v="0"/>
  </r>
  <r>
    <x v="8"/>
    <n v="0"/>
    <n v="0"/>
  </r>
  <r>
    <x v="9"/>
    <n v="0"/>
    <n v="1"/>
  </r>
  <r>
    <x v="10"/>
    <n v="0"/>
    <n v="0"/>
  </r>
  <r>
    <x v="11"/>
    <n v="0"/>
    <n v="0"/>
  </r>
  <r>
    <x v="12"/>
    <n v="2"/>
    <n v="1"/>
  </r>
  <r>
    <x v="13"/>
    <n v="0"/>
    <n v="0"/>
  </r>
  <r>
    <x v="14"/>
    <n v="1"/>
    <n v="0"/>
  </r>
  <r>
    <x v="15"/>
    <n v="1"/>
    <n v="0"/>
  </r>
  <r>
    <x v="16"/>
    <n v="18"/>
    <n v="16"/>
  </r>
  <r>
    <x v="17"/>
    <n v="0"/>
    <n v="0"/>
  </r>
  <r>
    <x v="18"/>
    <n v="1"/>
    <n v="0"/>
  </r>
  <r>
    <x v="19"/>
    <n v="0"/>
    <n v="0"/>
  </r>
  <r>
    <x v="20"/>
    <n v="5"/>
    <n v="0"/>
  </r>
  <r>
    <x v="21"/>
    <n v="5"/>
    <n v="4"/>
  </r>
  <r>
    <x v="22"/>
    <n v="0"/>
    <n v="0"/>
  </r>
  <r>
    <x v="23"/>
    <n v="0"/>
    <n v="0"/>
  </r>
  <r>
    <x v="24"/>
    <n v="0"/>
    <n v="2"/>
  </r>
  <r>
    <x v="25"/>
    <n v="0"/>
    <n v="1"/>
  </r>
  <r>
    <x v="26"/>
    <n v="0"/>
    <n v="0"/>
  </r>
  <r>
    <x v="27"/>
    <n v="2"/>
    <n v="0"/>
  </r>
  <r>
    <x v="28"/>
    <n v="0"/>
    <n v="0"/>
  </r>
  <r>
    <x v="29"/>
    <n v="0"/>
    <n v="0"/>
  </r>
  <r>
    <x v="30"/>
    <n v="3"/>
    <n v="9"/>
  </r>
  <r>
    <x v="31"/>
    <n v="2"/>
    <n v="0"/>
  </r>
  <r>
    <x v="32"/>
    <n v="0"/>
    <n v="1"/>
  </r>
  <r>
    <x v="33"/>
    <n v="0"/>
    <n v="0"/>
  </r>
  <r>
    <x v="34"/>
    <n v="0"/>
    <n v="0"/>
  </r>
  <r>
    <x v="35"/>
    <n v="4"/>
    <n v="1"/>
  </r>
  <r>
    <x v="36"/>
    <n v="0"/>
    <n v="0"/>
  </r>
</pivotCacheRecords>
</file>

<file path=xl/pivotCache/pivotCacheRecords4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6">
  <r>
    <x v="0"/>
    <n v="0"/>
  </r>
  <r>
    <x v="1"/>
    <n v="1"/>
  </r>
  <r>
    <x v="2"/>
    <n v="1"/>
  </r>
  <r>
    <x v="3"/>
    <n v="2"/>
  </r>
  <r>
    <x v="4"/>
    <n v="2"/>
  </r>
  <r>
    <x v="5"/>
    <n v="5"/>
  </r>
  <r>
    <x v="6"/>
    <n v="5"/>
  </r>
  <r>
    <x v="7"/>
    <n v="3"/>
  </r>
  <r>
    <x v="8"/>
    <n v="0"/>
  </r>
  <r>
    <x v="9"/>
    <n v="0"/>
  </r>
  <r>
    <x v="10"/>
    <n v="0"/>
  </r>
  <r>
    <x v="11"/>
    <n v="3"/>
  </r>
  <r>
    <x v="12"/>
    <n v="21"/>
  </r>
  <r>
    <x v="13"/>
    <n v="8"/>
  </r>
  <r>
    <x v="14"/>
    <n v="3"/>
  </r>
  <r>
    <x v="15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4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1000000}" name="PivotTable4" cacheId="21" applyNumberFormats="0" applyBorderFormats="0" applyFontFormats="0" applyPatternFormats="0" applyAlignmentFormats="0" applyWidthHeightFormats="1" dataCaption="Values" updatedVersion="7" minRefreshableVersion="3" useAutoFormatting="1" itemPrintTitles="1" createdVersion="5" indent="0" outline="1" outlineData="1" multipleFieldFilters="0" chartFormat="4">
  <location ref="K7:L10" firstHeaderRow="1" firstDataRow="1" firstDataCol="1"/>
  <pivotFields count="9">
    <pivotField showAll="0"/>
    <pivotField showAll="0"/>
    <pivotField showAll="0"/>
    <pivotField showAll="0"/>
    <pivotField axis="axisRow" dataField="1" showAll="0">
      <items count="4">
        <item x="0"/>
        <item x="1"/>
        <item h="1" x="2"/>
        <item t="default"/>
      </items>
    </pivotField>
    <pivotField showAll="0"/>
    <pivotField showAll="0"/>
    <pivotField showAll="0"/>
    <pivotField showAll="0"/>
  </pivotFields>
  <rowFields count="1">
    <field x="4"/>
  </rowFields>
  <rowItems count="3">
    <i>
      <x/>
    </i>
    <i>
      <x v="1"/>
    </i>
    <i t="grand">
      <x/>
    </i>
  </rowItems>
  <colItems count="1">
    <i/>
  </colItems>
  <dataFields count="1">
    <dataField name="Count of Attacker/Defender" fld="4" subtotal="count" baseField="0" baseItem="0"/>
  </dataFields>
  <chartFormats count="2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3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PivotTable10" cacheId="27" applyNumberFormats="0" applyBorderFormats="0" applyFontFormats="0" applyPatternFormats="0" applyAlignmentFormats="0" applyWidthHeightFormats="1" dataCaption="Values" updatedVersion="7" minRefreshableVersion="3" useAutoFormatting="1" itemPrintTitles="1" createdVersion="5" indent="0" outline="1" outlineData="1" multipleFieldFilters="0" chartFormat="3">
  <location ref="N2:O19" firstHeaderRow="1" firstDataRow="1" firstDataCol="1"/>
  <pivotFields count="2">
    <pivotField axis="axisRow" showAll="0" includeNewItemsInFilter="1" sortType="ascending">
      <items count="18">
        <item x="0"/>
        <item x="1"/>
        <item m="1" x="16"/>
        <item x="2"/>
        <item x="3"/>
        <item x="4"/>
        <item x="7"/>
        <item x="5"/>
        <item x="6"/>
        <item x="8"/>
        <item x="9"/>
        <item x="10"/>
        <item x="11"/>
        <item x="13"/>
        <item x="14"/>
        <item x="15"/>
        <item x="12"/>
        <item t="default"/>
      </items>
    </pivotField>
    <pivotField dataField="1" showAll="0"/>
  </pivotFields>
  <rowFields count="1">
    <field x="0"/>
  </rowFields>
  <rowItems count="17">
    <i>
      <x/>
    </i>
    <i>
      <x v="1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 t="grand">
      <x/>
    </i>
  </rowItems>
  <colItems count="1">
    <i/>
  </colItems>
  <dataFields count="1">
    <dataField name="Sum of Count" fld="1" baseField="0" baseItem="0"/>
  </dataFields>
  <chartFormats count="2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5B7BE7C-92A4-4C7F-B4F5-30823BC691B9}" name="PivotTable20" cacheId="17" dataOnRows="1" applyNumberFormats="0" applyBorderFormats="0" applyFontFormats="0" applyPatternFormats="0" applyAlignmentFormats="0" applyWidthHeightFormats="1" dataCaption="Values" updatedVersion="7" minRefreshableVersion="3" useAutoFormatting="1" itemPrintTitles="1" createdVersion="6" indent="0" outline="1" outlineData="1" multipleFieldFilters="0" chartFormat="4">
  <location ref="K15:L17" firstHeaderRow="1" firstDataRow="1" firstDataCol="1"/>
  <pivotFields count="2">
    <pivotField dataField="1" showAll="0"/>
    <pivotField dataField="1" showAll="0"/>
  </pivotFields>
  <rowFields count="1">
    <field x="-2"/>
  </rowFields>
  <rowItems count="2">
    <i>
      <x/>
    </i>
    <i i="1">
      <x v="1"/>
    </i>
  </rowItems>
  <colItems count="1">
    <i/>
  </colItems>
  <dataFields count="2">
    <dataField name="Sum of Allies" fld="0" baseField="0" baseItem="0"/>
    <dataField name="Sum of Axis" fld="1" baseField="0" baseItem="0"/>
  </dataFields>
  <chartFormats count="8">
    <chartFormat chart="3" format="8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" format="6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4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3" format="9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1" format="7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0" format="5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3" format="10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3" format="1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3000000}" name="PivotTable9" cacheId="24" applyNumberFormats="0" applyBorderFormats="0" applyFontFormats="0" applyPatternFormats="0" applyAlignmentFormats="0" applyWidthHeightFormats="1" dataCaption="Values" updatedVersion="7" minRefreshableVersion="3" useAutoFormatting="1" itemPrintTitles="1" createdVersion="5" indent="0" outline="1" outlineData="1" multipleFieldFilters="0" chartFormat="4">
  <location ref="Z2:AB40" firstHeaderRow="0" firstDataRow="1" firstDataCol="1"/>
  <pivotFields count="3">
    <pivotField axis="axisRow" showAll="0" sortType="ascending">
      <items count="40">
        <item x="0"/>
        <item x="1"/>
        <item x="2"/>
        <item m="1" x="38"/>
        <item x="3"/>
        <item x="4"/>
        <item x="5"/>
        <item x="6"/>
        <item x="7"/>
        <item x="8"/>
        <item x="9"/>
        <item x="10"/>
        <item x="26"/>
        <item x="11"/>
        <item x="12"/>
        <item x="14"/>
        <item x="13"/>
        <item x="16"/>
        <item x="17"/>
        <item x="15"/>
        <item x="18"/>
        <item x="19"/>
        <item x="20"/>
        <item x="21"/>
        <item x="22"/>
        <item x="23"/>
        <item m="1" x="37"/>
        <item x="24"/>
        <item x="25"/>
        <item x="27"/>
        <item x="28"/>
        <item x="29"/>
        <item x="30"/>
        <item x="32"/>
        <item x="31"/>
        <item x="33"/>
        <item x="34"/>
        <item x="35"/>
        <item x="36"/>
        <item t="default"/>
      </items>
    </pivotField>
    <pivotField dataField="1" showAll="0"/>
    <pivotField dataField="1" showAll="0"/>
  </pivotFields>
  <rowFields count="1">
    <field x="0"/>
  </rowFields>
  <rowItems count="38">
    <i>
      <x/>
    </i>
    <i>
      <x v="1"/>
    </i>
    <i>
      <x v="2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 t="grand">
      <x/>
    </i>
  </rowItems>
  <colFields count="1">
    <field x="-2"/>
  </colFields>
  <colItems count="2">
    <i>
      <x/>
    </i>
    <i i="1">
      <x v="1"/>
    </i>
  </colItems>
  <dataFields count="2">
    <dataField name="Sum of Played" fld="1" baseField="0" baseItem="0"/>
    <dataField name="Sum of Against" fld="2" baseField="0" baseItem="0"/>
  </dataFields>
  <chartFormats count="4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3" format="4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3" format="5" series="1">
      <pivotArea type="data" outline="0" fieldPosition="0">
        <references count="1">
          <reference field="4294967294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2000000}" name="PivotTable5" cacheId="21" applyNumberFormats="0" applyBorderFormats="0" applyFontFormats="0" applyPatternFormats="0" applyAlignmentFormats="0" applyWidthHeightFormats="1" dataCaption="Values" updatedVersion="7" minRefreshableVersion="3" useAutoFormatting="1" itemPrintTitles="1" createdVersion="5" indent="0" outline="1" outlineData="1" multipleFieldFilters="0" chartFormat="11">
  <location ref="K2:L5" firstHeaderRow="1" firstDataRow="1" firstDataCol="1"/>
  <pivotFields count="9">
    <pivotField showAll="0"/>
    <pivotField showAll="0"/>
    <pivotField showAll="0"/>
    <pivotField showAll="0"/>
    <pivotField showAll="0"/>
    <pivotField showAll="0"/>
    <pivotField showAll="0"/>
    <pivotField showAll="0"/>
    <pivotField axis="axisRow" dataField="1" showAll="0">
      <items count="4">
        <item x="1"/>
        <item x="0"/>
        <item h="1" x="2"/>
        <item t="default"/>
      </items>
    </pivotField>
  </pivotFields>
  <rowFields count="1">
    <field x="8"/>
  </rowFields>
  <rowItems count="3">
    <i>
      <x/>
    </i>
    <i>
      <x v="1"/>
    </i>
    <i t="grand">
      <x/>
    </i>
  </rowItems>
  <colItems count="1">
    <i/>
  </colItems>
  <dataFields count="1">
    <dataField name="Count of W/L" fld="8" subtotal="count" baseField="0" baseItem="0"/>
  </dataFields>
  <chartFormats count="6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>
      <pivotArea type="data" outline="0" fieldPosition="0">
        <references count="2">
          <reference field="4294967294" count="1" selected="0">
            <x v="0"/>
          </reference>
          <reference field="8" count="1" selected="0">
            <x v="0"/>
          </reference>
        </references>
      </pivotArea>
    </chartFormat>
    <chartFormat chart="0" format="2">
      <pivotArea type="data" outline="0" fieldPosition="0">
        <references count="2">
          <reference field="4294967294" count="1" selected="0">
            <x v="0"/>
          </reference>
          <reference field="8" count="1" selected="0">
            <x v="1"/>
          </reference>
        </references>
      </pivotArea>
    </chartFormat>
    <chartFormat chart="10" format="7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0" format="8">
      <pivotArea type="data" outline="0" fieldPosition="0">
        <references count="2">
          <reference field="4294967294" count="1" selected="0">
            <x v="0"/>
          </reference>
          <reference field="8" count="1" selected="0">
            <x v="0"/>
          </reference>
        </references>
      </pivotArea>
    </chartFormat>
    <chartFormat chart="10" format="9">
      <pivotArea type="data" outline="0" fieldPosition="0">
        <references count="2">
          <reference field="4294967294" count="1" selected="0">
            <x v="0"/>
          </reference>
          <reference field="8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I101" totalsRowShown="0">
  <autoFilter ref="A1:I101" xr:uid="{00000000-0009-0000-0100-000001000000}"/>
  <tableColumns count="9">
    <tableColumn id="1" xr3:uid="{00000000-0010-0000-0000-000001000000}" name="Number" dataDxfId="21"/>
    <tableColumn id="2" xr3:uid="{00000000-0010-0000-0000-000002000000}" name="Name" dataDxfId="20"/>
    <tableColumn id="9" xr3:uid="{00000000-0010-0000-0000-000009000000}" name="Theater"/>
    <tableColumn id="4" xr3:uid="{00000000-0010-0000-0000-000004000000}" name="Side Played"/>
    <tableColumn id="7" xr3:uid="{00000000-0010-0000-0000-000007000000}" name="Attacker/Defender"/>
    <tableColumn id="8" xr3:uid="{00000000-0010-0000-0000-000008000000}" name="Opposing Side"/>
    <tableColumn id="6" xr3:uid="{00000000-0010-0000-0000-000006000000}" name="Date" dataDxfId="19"/>
    <tableColumn id="3" xr3:uid="{00000000-0010-0000-0000-000003000000}" name="Opponent"/>
    <tableColumn id="5" xr3:uid="{00000000-0010-0000-0000-000005000000}" name="W/L" dataDxfId="18"/>
  </tableColumns>
  <tableStyleInfo name="TableStyleLight13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776C74A-7DE8-4509-9F91-BC91DF86BB27}" name="Table2" displayName="Table2" ref="A1:M237" totalsRowShown="0" headerRowDxfId="14" dataDxfId="10" headerRowBorderDxfId="16" tableBorderDxfId="17" totalsRowBorderDxfId="15" headerRowCellStyle="Check Cell">
  <autoFilter ref="A1:M237" xr:uid="{4776C74A-7DE8-4509-9F91-BC91DF86BB27}"/>
  <sortState xmlns:xlrd2="http://schemas.microsoft.com/office/spreadsheetml/2017/richdata2" ref="A2:M237">
    <sortCondition ref="A1:A237"/>
  </sortState>
  <tableColumns count="13">
    <tableColumn id="1" xr3:uid="{DF4ECCA5-3B1A-45D9-9350-3DB932AF69E4}" name="#" dataDxfId="13"/>
    <tableColumn id="2" xr3:uid="{07E0079A-2937-40EB-BC6A-075B702AA2F5}" name="Name" dataDxfId="8"/>
    <tableColumn id="3" xr3:uid="{0D2FC573-9B88-4AAB-87BD-3363514C518E}" name="Attacker" dataDxfId="7"/>
    <tableColumn id="4" xr3:uid="{9AE91F30-4B6A-4D58-934F-0CFEC19D088C}" name="Defender" dataDxfId="5"/>
    <tableColumn id="5" xr3:uid="{41D25162-A765-4DED-AA75-282DC97100BB}" name="Date" dataDxfId="6"/>
    <tableColumn id="6" xr3:uid="{87C97041-E2C9-4B9C-BBEE-DA89E2DFEE90}" name="Theater" dataDxfId="12"/>
    <tableColumn id="8" xr3:uid="{035FD1ED-C436-45F7-89E9-8DF63D4C6CCE}" name="# Turns" dataDxfId="1"/>
    <tableColumn id="10" xr3:uid="{2CE942B1-4FD2-4B81-8DCE-AFD426E6E36C}" name="Weather" dataDxfId="0"/>
    <tableColumn id="9" xr3:uid="{1512D831-0C64-4B4F-BEC2-8A4BA780FD78}" name="Night" dataDxfId="4"/>
    <tableColumn id="11" xr3:uid="{3B6A6FC9-B779-4E03-B49B-924C003EA685}" name="OBA" dataDxfId="9"/>
    <tableColumn id="12" xr3:uid="{C09E0830-4047-4CA8-95A4-39CFDEDFEBD1}" name="Air Support" dataDxfId="3"/>
    <tableColumn id="13" xr3:uid="{E09FB031-A24B-493E-A522-87E518FB76EF}" name="MGB/LC/Boat" dataDxfId="2"/>
    <tableColumn id="7" xr3:uid="{0A1DCCDA-3630-4917-9770-4597E86250EB}" name="Notes" dataDxfId="1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3.xml"/><Relationship Id="rId7" Type="http://schemas.openxmlformats.org/officeDocument/2006/relationships/table" Target="../tables/table1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6" Type="http://schemas.openxmlformats.org/officeDocument/2006/relationships/printerSettings" Target="../printerSettings/printerSettings1.bin"/><Relationship Id="rId5" Type="http://schemas.openxmlformats.org/officeDocument/2006/relationships/pivotTable" Target="../pivotTables/pivotTable5.xml"/><Relationship Id="rId4" Type="http://schemas.openxmlformats.org/officeDocument/2006/relationships/pivotTable" Target="../pivotTables/pivotTable4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92E258-D02E-404A-ABBF-ED98B3FA158C}">
  <dimension ref="A1"/>
  <sheetViews>
    <sheetView tabSelected="1" zoomScale="110" zoomScaleNormal="110" workbookViewId="0">
      <selection activeCell="B31" sqref="B31"/>
    </sheetView>
  </sheetViews>
  <sheetFormatPr defaultRowHeight="15" x14ac:dyDescent="0.25"/>
  <cols>
    <col min="12" max="12" width="13.42578125" bestFit="1" customWidth="1"/>
    <col min="13" max="13" width="9.85546875" bestFit="1" customWidth="1"/>
  </cols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01"/>
  <sheetViews>
    <sheetView zoomScale="120" zoomScaleNormal="120" workbookViewId="0">
      <pane ySplit="1" topLeftCell="A32" activePane="bottomLeft" state="frozen"/>
      <selection pane="bottomLeft" activeCell="R30" sqref="R30"/>
    </sheetView>
  </sheetViews>
  <sheetFormatPr defaultRowHeight="15" x14ac:dyDescent="0.25"/>
  <cols>
    <col min="1" max="1" width="10.42578125" style="3" customWidth="1"/>
    <col min="2" max="2" width="32.7109375" style="3" customWidth="1"/>
    <col min="3" max="3" width="14.7109375" customWidth="1"/>
    <col min="4" max="4" width="13.42578125" customWidth="1"/>
    <col min="5" max="6" width="16" customWidth="1"/>
    <col min="7" max="7" width="13.42578125" style="1" customWidth="1"/>
    <col min="8" max="8" width="17.140625" bestFit="1" customWidth="1"/>
    <col min="11" max="11" width="13.140625" bestFit="1" customWidth="1"/>
    <col min="12" max="12" width="13.28515625" bestFit="1" customWidth="1"/>
    <col min="13" max="13" width="14.140625" bestFit="1" customWidth="1"/>
    <col min="14" max="14" width="13.140625" bestFit="1" customWidth="1"/>
    <col min="15" max="15" width="13.42578125" bestFit="1" customWidth="1"/>
    <col min="16" max="16" width="10" customWidth="1"/>
    <col min="17" max="17" width="11.42578125" bestFit="1" customWidth="1"/>
    <col min="18" max="18" width="6.5703125" bestFit="1" customWidth="1"/>
    <col min="19" max="19" width="6.28515625" customWidth="1"/>
    <col min="20" max="20" width="13.85546875" bestFit="1" customWidth="1"/>
    <col min="21" max="21" width="7.140625" bestFit="1" customWidth="1"/>
    <col min="22" max="22" width="7.7109375" bestFit="1" customWidth="1"/>
    <col min="23" max="23" width="6" bestFit="1" customWidth="1"/>
    <col min="24" max="24" width="4.7109375" bestFit="1" customWidth="1"/>
    <col min="26" max="26" width="13.85546875" bestFit="1" customWidth="1"/>
    <col min="27" max="27" width="14.140625" bestFit="1" customWidth="1"/>
    <col min="28" max="28" width="14.85546875" bestFit="1" customWidth="1"/>
  </cols>
  <sheetData>
    <row r="1" spans="1:28" x14ac:dyDescent="0.25">
      <c r="A1" s="3" t="s">
        <v>0</v>
      </c>
      <c r="B1" s="3" t="s">
        <v>1</v>
      </c>
      <c r="C1" t="s">
        <v>2</v>
      </c>
      <c r="D1" t="s">
        <v>3</v>
      </c>
      <c r="E1" t="s">
        <v>4</v>
      </c>
      <c r="F1" t="s">
        <v>87</v>
      </c>
      <c r="G1" s="1" t="s">
        <v>5</v>
      </c>
      <c r="H1" t="s">
        <v>6</v>
      </c>
      <c r="I1" s="1" t="s">
        <v>7</v>
      </c>
    </row>
    <row r="2" spans="1:28" x14ac:dyDescent="0.25">
      <c r="A2" s="3" t="s">
        <v>8</v>
      </c>
      <c r="B2" s="3" t="s">
        <v>9</v>
      </c>
      <c r="C2" t="s">
        <v>83</v>
      </c>
      <c r="D2" t="s">
        <v>10</v>
      </c>
      <c r="E2" t="s">
        <v>11</v>
      </c>
      <c r="F2" t="s">
        <v>88</v>
      </c>
      <c r="G2" s="2">
        <v>43862</v>
      </c>
      <c r="H2" t="s">
        <v>12</v>
      </c>
      <c r="I2" s="1" t="s">
        <v>13</v>
      </c>
      <c r="K2" s="5" t="s">
        <v>101</v>
      </c>
      <c r="L2" t="s">
        <v>105</v>
      </c>
      <c r="N2" s="5" t="s">
        <v>101</v>
      </c>
      <c r="O2" t="s">
        <v>104</v>
      </c>
      <c r="Q2" s="7" t="s">
        <v>2</v>
      </c>
      <c r="R2" s="7" t="s">
        <v>103</v>
      </c>
      <c r="S2" s="8"/>
      <c r="T2" s="7" t="s">
        <v>61</v>
      </c>
      <c r="U2" s="7" t="s">
        <v>95</v>
      </c>
      <c r="V2" s="7" t="s">
        <v>93</v>
      </c>
      <c r="W2" s="7" t="s">
        <v>142</v>
      </c>
      <c r="X2" s="7" t="s">
        <v>141</v>
      </c>
      <c r="Z2" s="5" t="s">
        <v>101</v>
      </c>
      <c r="AA2" t="s">
        <v>106</v>
      </c>
      <c r="AB2" t="s">
        <v>107</v>
      </c>
    </row>
    <row r="3" spans="1:28" x14ac:dyDescent="0.25">
      <c r="A3" s="3" t="s">
        <v>53</v>
      </c>
      <c r="B3" s="3" t="s">
        <v>54</v>
      </c>
      <c r="C3" t="s">
        <v>70</v>
      </c>
      <c r="D3" t="s">
        <v>10</v>
      </c>
      <c r="E3" t="s">
        <v>11</v>
      </c>
      <c r="F3" t="s">
        <v>10</v>
      </c>
      <c r="G3" s="2">
        <v>43862</v>
      </c>
      <c r="H3" t="s">
        <v>55</v>
      </c>
      <c r="I3" s="1" t="s">
        <v>19</v>
      </c>
      <c r="K3" s="3" t="s">
        <v>19</v>
      </c>
      <c r="L3" s="6">
        <v>28</v>
      </c>
      <c r="N3" s="3" t="s">
        <v>184</v>
      </c>
      <c r="O3" s="6">
        <v>0</v>
      </c>
      <c r="Q3" t="s">
        <v>184</v>
      </c>
      <c r="R3">
        <f>COUNTIF(C2:C101,"Balkans")</f>
        <v>0</v>
      </c>
      <c r="T3" t="s">
        <v>33</v>
      </c>
      <c r="U3">
        <f>COUNTIF($D$2:$D$101, "American")</f>
        <v>7</v>
      </c>
      <c r="V3">
        <f>COUNTIF($F$2:$F$101, "American")</f>
        <v>9</v>
      </c>
      <c r="W3">
        <f>U3</f>
        <v>7</v>
      </c>
      <c r="Z3" s="3" t="s">
        <v>33</v>
      </c>
      <c r="AA3" s="6">
        <v>7</v>
      </c>
      <c r="AB3" s="6">
        <v>9</v>
      </c>
    </row>
    <row r="4" spans="1:28" x14ac:dyDescent="0.25">
      <c r="A4" s="3" t="s">
        <v>14</v>
      </c>
      <c r="B4" s="3" t="s">
        <v>15</v>
      </c>
      <c r="C4" t="s">
        <v>70</v>
      </c>
      <c r="D4" t="s">
        <v>17</v>
      </c>
      <c r="E4" t="s">
        <v>11</v>
      </c>
      <c r="F4" t="s">
        <v>10</v>
      </c>
      <c r="G4" s="2">
        <v>43897</v>
      </c>
      <c r="H4" t="s">
        <v>18</v>
      </c>
      <c r="I4" s="1" t="s">
        <v>19</v>
      </c>
      <c r="K4" s="3" t="s">
        <v>13</v>
      </c>
      <c r="L4" s="6">
        <v>20</v>
      </c>
      <c r="N4" s="3" t="s">
        <v>84</v>
      </c>
      <c r="O4" s="6">
        <v>1</v>
      </c>
      <c r="Q4" t="s">
        <v>84</v>
      </c>
      <c r="R4">
        <f>COUNTIF(C3:C101,"Baltic")</f>
        <v>1</v>
      </c>
      <c r="T4" t="s">
        <v>67</v>
      </c>
      <c r="U4">
        <f>COUNTIF($D$2:$D$101, "Australian")</f>
        <v>1</v>
      </c>
      <c r="V4">
        <f>COUNTIF($F$2:$F$101, "Australian")</f>
        <v>0</v>
      </c>
      <c r="W4">
        <f t="shared" ref="W4:W39" si="0">U4</f>
        <v>1</v>
      </c>
      <c r="Z4" s="3" t="s">
        <v>67</v>
      </c>
      <c r="AA4" s="6">
        <v>1</v>
      </c>
      <c r="AB4" s="6">
        <v>0</v>
      </c>
    </row>
    <row r="5" spans="1:28" x14ac:dyDescent="0.25">
      <c r="A5" s="3" t="s">
        <v>20</v>
      </c>
      <c r="B5" s="3" t="s">
        <v>21</v>
      </c>
      <c r="C5" t="s">
        <v>83</v>
      </c>
      <c r="D5" t="s">
        <v>10</v>
      </c>
      <c r="E5" t="s">
        <v>22</v>
      </c>
      <c r="F5" t="s">
        <v>88</v>
      </c>
      <c r="G5" s="2">
        <v>43943</v>
      </c>
      <c r="H5" t="s">
        <v>23</v>
      </c>
      <c r="I5" s="1" t="s">
        <v>19</v>
      </c>
      <c r="K5" s="3" t="s">
        <v>100</v>
      </c>
      <c r="L5" s="6">
        <v>48</v>
      </c>
      <c r="N5" s="3" t="s">
        <v>75</v>
      </c>
      <c r="O5" s="6">
        <v>1</v>
      </c>
      <c r="Q5" t="s">
        <v>75</v>
      </c>
      <c r="R5">
        <f>COUNTIF(C2:C101,"Baltic")</f>
        <v>1</v>
      </c>
      <c r="T5" t="s">
        <v>73</v>
      </c>
      <c r="U5">
        <f>COUNTIF($D$2:$D$101, "Belgian")</f>
        <v>0</v>
      </c>
      <c r="V5">
        <f>COUNTIF($F$2:$F$101, "Belgian")</f>
        <v>0</v>
      </c>
      <c r="W5">
        <f t="shared" si="0"/>
        <v>0</v>
      </c>
      <c r="Z5" s="3" t="s">
        <v>73</v>
      </c>
      <c r="AA5" s="6">
        <v>0</v>
      </c>
      <c r="AB5" s="6">
        <v>0</v>
      </c>
    </row>
    <row r="6" spans="1:28" x14ac:dyDescent="0.25">
      <c r="A6" s="3" t="s">
        <v>24</v>
      </c>
      <c r="B6" s="3" t="s">
        <v>25</v>
      </c>
      <c r="C6" t="s">
        <v>70</v>
      </c>
      <c r="D6" t="s">
        <v>10</v>
      </c>
      <c r="E6" t="s">
        <v>22</v>
      </c>
      <c r="F6" t="s">
        <v>33</v>
      </c>
      <c r="G6" s="2">
        <v>43944</v>
      </c>
      <c r="H6" t="s">
        <v>18</v>
      </c>
      <c r="I6" s="1" t="s">
        <v>19</v>
      </c>
      <c r="N6" s="3" t="s">
        <v>85</v>
      </c>
      <c r="O6" s="6">
        <v>2</v>
      </c>
      <c r="Q6" t="s">
        <v>85</v>
      </c>
      <c r="R6">
        <f>COUNTIF(C2:C101,"Crimea")</f>
        <v>2</v>
      </c>
      <c r="T6" t="s">
        <v>39</v>
      </c>
      <c r="U6">
        <f>COUNTIF($D$2:$D$101, "British")</f>
        <v>2</v>
      </c>
      <c r="V6">
        <f>COUNTIF($F$2:$F$101, "British")</f>
        <v>8</v>
      </c>
      <c r="W6">
        <f t="shared" si="0"/>
        <v>2</v>
      </c>
      <c r="Z6" s="3" t="s">
        <v>39</v>
      </c>
      <c r="AA6" s="6">
        <v>2</v>
      </c>
      <c r="AB6" s="6">
        <v>8</v>
      </c>
    </row>
    <row r="7" spans="1:28" x14ac:dyDescent="0.25">
      <c r="A7" s="3" t="s">
        <v>26</v>
      </c>
      <c r="B7" s="3" t="s">
        <v>27</v>
      </c>
      <c r="C7" t="s">
        <v>70</v>
      </c>
      <c r="D7" t="s">
        <v>10</v>
      </c>
      <c r="E7" t="s">
        <v>11</v>
      </c>
      <c r="F7" t="s">
        <v>33</v>
      </c>
      <c r="G7" s="2">
        <v>43957</v>
      </c>
      <c r="H7" t="s">
        <v>18</v>
      </c>
      <c r="I7" s="1" t="s">
        <v>13</v>
      </c>
      <c r="K7" s="5" t="s">
        <v>101</v>
      </c>
      <c r="L7" t="s">
        <v>102</v>
      </c>
      <c r="N7" s="3" t="s">
        <v>69</v>
      </c>
      <c r="O7" s="6">
        <v>2</v>
      </c>
      <c r="Q7" t="s">
        <v>69</v>
      </c>
      <c r="R7">
        <f>COUNTIF(C2:C101,"DTO")</f>
        <v>2</v>
      </c>
      <c r="T7" t="s">
        <v>177</v>
      </c>
      <c r="U7">
        <f>COUNTIF($D$2:$D$101, "Bulgarian")</f>
        <v>0</v>
      </c>
      <c r="V7">
        <f>COUNTIF($F$2:$F$101, "Bulgarian")</f>
        <v>0</v>
      </c>
      <c r="X7">
        <f>U7</f>
        <v>0</v>
      </c>
      <c r="Z7" s="3" t="s">
        <v>177</v>
      </c>
      <c r="AA7" s="6">
        <v>0</v>
      </c>
      <c r="AB7" s="6">
        <v>0</v>
      </c>
    </row>
    <row r="8" spans="1:28" x14ac:dyDescent="0.25">
      <c r="A8" s="3" t="s">
        <v>91</v>
      </c>
      <c r="B8" s="3" t="s">
        <v>28</v>
      </c>
      <c r="C8" t="s">
        <v>29</v>
      </c>
      <c r="D8" t="s">
        <v>30</v>
      </c>
      <c r="E8" t="s">
        <v>22</v>
      </c>
      <c r="F8" t="s">
        <v>33</v>
      </c>
      <c r="G8" s="2">
        <v>43959</v>
      </c>
      <c r="H8" t="s">
        <v>12</v>
      </c>
      <c r="I8" s="1" t="s">
        <v>13</v>
      </c>
      <c r="K8" s="3" t="s">
        <v>11</v>
      </c>
      <c r="L8" s="6">
        <v>26</v>
      </c>
      <c r="N8" s="3" t="s">
        <v>36</v>
      </c>
      <c r="O8" s="6">
        <v>3</v>
      </c>
      <c r="Q8" t="s">
        <v>68</v>
      </c>
      <c r="R8">
        <f>COUNTIF(C2:C101,"East Front")</f>
        <v>5</v>
      </c>
      <c r="T8" t="s">
        <v>66</v>
      </c>
      <c r="U8">
        <f>COUNTIF($D$2:$D$101, "Canadian")</f>
        <v>0</v>
      </c>
      <c r="V8">
        <f>COUNTIF($F$2:$F$101, "Canadian")</f>
        <v>1</v>
      </c>
      <c r="W8">
        <f t="shared" si="0"/>
        <v>0</v>
      </c>
      <c r="Z8" s="3" t="s">
        <v>66</v>
      </c>
      <c r="AA8" s="6">
        <v>0</v>
      </c>
      <c r="AB8" s="6">
        <v>1</v>
      </c>
    </row>
    <row r="9" spans="1:28" x14ac:dyDescent="0.25">
      <c r="A9" s="3" t="s">
        <v>31</v>
      </c>
      <c r="B9" s="3" t="s">
        <v>32</v>
      </c>
      <c r="C9" t="s">
        <v>70</v>
      </c>
      <c r="D9" t="s">
        <v>33</v>
      </c>
      <c r="E9" t="s">
        <v>11</v>
      </c>
      <c r="F9" t="s">
        <v>10</v>
      </c>
      <c r="G9" s="2">
        <v>44004</v>
      </c>
      <c r="H9" t="s">
        <v>23</v>
      </c>
      <c r="I9" s="1" t="s">
        <v>19</v>
      </c>
      <c r="K9" s="3" t="s">
        <v>22</v>
      </c>
      <c r="L9" s="6">
        <v>28</v>
      </c>
      <c r="N9" s="3" t="s">
        <v>68</v>
      </c>
      <c r="O9" s="6">
        <v>5</v>
      </c>
      <c r="Q9" t="s">
        <v>16</v>
      </c>
      <c r="R9">
        <f>COUNTIF(C2:C101,"ETO")</f>
        <v>5</v>
      </c>
      <c r="T9" t="s">
        <v>65</v>
      </c>
      <c r="U9">
        <f>COUNTIF($D$2:$D$101, "Chinese")</f>
        <v>0</v>
      </c>
      <c r="V9">
        <f>COUNTIF($F$2:$F$101, "Chinese")</f>
        <v>0</v>
      </c>
      <c r="W9">
        <f t="shared" si="0"/>
        <v>0</v>
      </c>
      <c r="Z9" s="3" t="s">
        <v>65</v>
      </c>
      <c r="AA9" s="6">
        <v>0</v>
      </c>
      <c r="AB9" s="6">
        <v>0</v>
      </c>
    </row>
    <row r="10" spans="1:28" x14ac:dyDescent="0.25">
      <c r="A10" s="3" t="s">
        <v>34</v>
      </c>
      <c r="B10" s="3" t="s">
        <v>35</v>
      </c>
      <c r="C10" t="s">
        <v>36</v>
      </c>
      <c r="D10" t="s">
        <v>17</v>
      </c>
      <c r="E10" t="s">
        <v>22</v>
      </c>
      <c r="F10" t="s">
        <v>90</v>
      </c>
      <c r="G10" s="2">
        <v>43983</v>
      </c>
      <c r="H10" t="s">
        <v>18</v>
      </c>
      <c r="I10" s="1" t="s">
        <v>13</v>
      </c>
      <c r="K10" s="3" t="s">
        <v>100</v>
      </c>
      <c r="L10" s="6">
        <v>54</v>
      </c>
      <c r="N10" s="3" t="s">
        <v>16</v>
      </c>
      <c r="O10" s="6">
        <v>5</v>
      </c>
      <c r="Q10" t="s">
        <v>36</v>
      </c>
      <c r="R10">
        <f>COUNTIF(C2:C101,"E. Africa")</f>
        <v>3</v>
      </c>
      <c r="T10" t="s">
        <v>98</v>
      </c>
      <c r="U10">
        <f>COUNTIF($D$2:$D$101, "Croatian")</f>
        <v>0</v>
      </c>
      <c r="V10">
        <f>COUNTIF($F$2:$F$101, "Croatian")</f>
        <v>0</v>
      </c>
      <c r="W10">
        <f t="shared" si="0"/>
        <v>0</v>
      </c>
      <c r="Z10" s="3" t="s">
        <v>98</v>
      </c>
      <c r="AA10" s="6">
        <v>0</v>
      </c>
      <c r="AB10" s="6">
        <v>0</v>
      </c>
    </row>
    <row r="11" spans="1:28" x14ac:dyDescent="0.25">
      <c r="A11" s="3" t="s">
        <v>37</v>
      </c>
      <c r="B11" s="3" t="s">
        <v>38</v>
      </c>
      <c r="C11" t="s">
        <v>29</v>
      </c>
      <c r="D11" t="s">
        <v>39</v>
      </c>
      <c r="E11" t="s">
        <v>22</v>
      </c>
      <c r="F11" t="s">
        <v>30</v>
      </c>
      <c r="G11" s="2">
        <v>43993</v>
      </c>
      <c r="H11" t="s">
        <v>12</v>
      </c>
      <c r="I11" s="1" t="s">
        <v>13</v>
      </c>
      <c r="N11" s="3" t="s">
        <v>78</v>
      </c>
      <c r="O11" s="6">
        <v>0</v>
      </c>
      <c r="Q11" t="s">
        <v>78</v>
      </c>
      <c r="R11">
        <f>COUNTIF(C2:C101,"Indochina")</f>
        <v>0</v>
      </c>
      <c r="T11" t="s">
        <v>72</v>
      </c>
      <c r="U11">
        <f>COUNTIF($D$2:$D$101, "Danish")</f>
        <v>0</v>
      </c>
      <c r="V11">
        <f>COUNTIF($F$2:$F$101, "Danish")</f>
        <v>0</v>
      </c>
      <c r="W11">
        <f t="shared" si="0"/>
        <v>0</v>
      </c>
      <c r="Z11" s="3" t="s">
        <v>72</v>
      </c>
      <c r="AA11" s="6">
        <v>0</v>
      </c>
      <c r="AB11" s="6">
        <v>0</v>
      </c>
    </row>
    <row r="12" spans="1:28" x14ac:dyDescent="0.25">
      <c r="A12" s="3" t="s">
        <v>40</v>
      </c>
      <c r="B12" s="3" t="s">
        <v>41</v>
      </c>
      <c r="C12" t="s">
        <v>70</v>
      </c>
      <c r="D12" t="s">
        <v>60</v>
      </c>
      <c r="E12" t="s">
        <v>22</v>
      </c>
      <c r="F12" t="s">
        <v>39</v>
      </c>
      <c r="G12" s="2">
        <v>43990</v>
      </c>
      <c r="H12" t="s">
        <v>18</v>
      </c>
      <c r="I12" s="1" t="s">
        <v>13</v>
      </c>
      <c r="K12" s="7" t="s">
        <v>11</v>
      </c>
      <c r="L12" s="4">
        <f>COUNTIF(E2:E101, "Attacker")/COUNTA(E2:E101)</f>
        <v>0.48148148148148145</v>
      </c>
      <c r="N12" s="3" t="s">
        <v>77</v>
      </c>
      <c r="O12" s="6">
        <v>0</v>
      </c>
      <c r="Q12" t="s">
        <v>77</v>
      </c>
      <c r="R12">
        <f>COUNTIF(C2:C101,"Korea")</f>
        <v>0</v>
      </c>
      <c r="T12" t="s">
        <v>79</v>
      </c>
      <c r="U12">
        <f>COUNTIF($D$2:$D$101, "Dutch")</f>
        <v>0</v>
      </c>
      <c r="V12">
        <f>COUNTIF($F$2:$F$101, "Dutch")</f>
        <v>1</v>
      </c>
      <c r="W12">
        <f t="shared" si="0"/>
        <v>0</v>
      </c>
      <c r="Z12" s="3" t="s">
        <v>79</v>
      </c>
      <c r="AA12" s="6">
        <v>0</v>
      </c>
      <c r="AB12" s="6">
        <v>1</v>
      </c>
    </row>
    <row r="13" spans="1:28" x14ac:dyDescent="0.25">
      <c r="A13" s="3" t="s">
        <v>42</v>
      </c>
      <c r="B13" s="3" t="s">
        <v>43</v>
      </c>
      <c r="C13" t="s">
        <v>70</v>
      </c>
      <c r="D13" t="s">
        <v>33</v>
      </c>
      <c r="E13" t="s">
        <v>11</v>
      </c>
      <c r="F13" t="s">
        <v>10</v>
      </c>
      <c r="G13" s="2">
        <v>43999</v>
      </c>
      <c r="H13" t="s">
        <v>18</v>
      </c>
      <c r="I13" s="1" t="s">
        <v>19</v>
      </c>
      <c r="K13" s="7" t="s">
        <v>22</v>
      </c>
      <c r="L13" s="4">
        <f>COUNTIF(E2:E101, "Defender")/COUNTA(E2:E101)</f>
        <v>0.51851851851851849</v>
      </c>
      <c r="N13" s="3" t="s">
        <v>86</v>
      </c>
      <c r="O13" s="6">
        <v>0</v>
      </c>
      <c r="Q13" t="s">
        <v>86</v>
      </c>
      <c r="R13">
        <f>COUNTIF(C2:C101,"Middle East")</f>
        <v>0</v>
      </c>
      <c r="T13" t="s">
        <v>99</v>
      </c>
      <c r="U13">
        <f>COUNTIF($D$2:$D$101, "Ethiopian")</f>
        <v>0</v>
      </c>
      <c r="V13">
        <f>COUNTIF($F$2:$F$101, "Ethiopian")</f>
        <v>0</v>
      </c>
      <c r="W13">
        <f t="shared" si="0"/>
        <v>0</v>
      </c>
      <c r="Z13" s="3" t="s">
        <v>99</v>
      </c>
      <c r="AA13" s="6">
        <v>0</v>
      </c>
      <c r="AB13" s="6">
        <v>0</v>
      </c>
    </row>
    <row r="14" spans="1:28" x14ac:dyDescent="0.25">
      <c r="A14" s="3" t="s">
        <v>44</v>
      </c>
      <c r="B14" s="3" t="s">
        <v>45</v>
      </c>
      <c r="C14" t="s">
        <v>29</v>
      </c>
      <c r="D14" t="s">
        <v>30</v>
      </c>
      <c r="E14" t="s">
        <v>11</v>
      </c>
      <c r="F14" t="s">
        <v>39</v>
      </c>
      <c r="G14" s="2">
        <v>44002</v>
      </c>
      <c r="H14" t="s">
        <v>12</v>
      </c>
      <c r="I14" s="1" t="s">
        <v>13</v>
      </c>
      <c r="N14" s="3" t="s">
        <v>74</v>
      </c>
      <c r="O14" s="6">
        <v>3</v>
      </c>
      <c r="Q14" t="s">
        <v>74</v>
      </c>
      <c r="R14">
        <f>COUNTIF(C2:C101,"MTO")</f>
        <v>3</v>
      </c>
      <c r="T14" t="s">
        <v>80</v>
      </c>
      <c r="U14">
        <f>COUNTIF($D$2:$D$101, "Finnish")</f>
        <v>0</v>
      </c>
      <c r="V14">
        <f>COUNTIF($F$2:$F$101, "Finnish")</f>
        <v>0</v>
      </c>
      <c r="X14">
        <f>U14</f>
        <v>0</v>
      </c>
      <c r="Z14" s="3" t="s">
        <v>118</v>
      </c>
      <c r="AA14" s="6">
        <v>0</v>
      </c>
      <c r="AB14" s="6">
        <v>0</v>
      </c>
    </row>
    <row r="15" spans="1:28" x14ac:dyDescent="0.25">
      <c r="A15" s="3" t="s">
        <v>47</v>
      </c>
      <c r="B15" s="3" t="s">
        <v>46</v>
      </c>
      <c r="C15" t="s">
        <v>16</v>
      </c>
      <c r="D15" t="s">
        <v>17</v>
      </c>
      <c r="E15" t="s">
        <v>22</v>
      </c>
      <c r="F15" t="s">
        <v>82</v>
      </c>
      <c r="G15" s="2">
        <v>44020</v>
      </c>
      <c r="H15" t="s">
        <v>23</v>
      </c>
      <c r="I15" s="1" t="s">
        <v>13</v>
      </c>
      <c r="K15" s="5" t="s">
        <v>145</v>
      </c>
      <c r="N15" s="3" t="s">
        <v>29</v>
      </c>
      <c r="O15" s="6">
        <v>8</v>
      </c>
      <c r="Q15" t="s">
        <v>70</v>
      </c>
      <c r="R15">
        <f>COUNTIF(C2:C101,"WTO")</f>
        <v>21</v>
      </c>
      <c r="T15" t="s">
        <v>59</v>
      </c>
      <c r="U15">
        <f>COUNTIF($D$2:$D$101, "French")</f>
        <v>2</v>
      </c>
      <c r="V15">
        <f>COUNTIF($F$2:$F$101, "French")</f>
        <v>1</v>
      </c>
      <c r="W15">
        <f t="shared" si="0"/>
        <v>2</v>
      </c>
      <c r="Z15" s="3" t="s">
        <v>80</v>
      </c>
      <c r="AA15" s="6">
        <v>0</v>
      </c>
      <c r="AB15" s="6">
        <v>0</v>
      </c>
    </row>
    <row r="16" spans="1:28" x14ac:dyDescent="0.25">
      <c r="A16" s="3" t="s">
        <v>48</v>
      </c>
      <c r="B16" s="3" t="s">
        <v>49</v>
      </c>
      <c r="C16" t="s">
        <v>16</v>
      </c>
      <c r="D16" t="s">
        <v>50</v>
      </c>
      <c r="E16" t="s">
        <v>22</v>
      </c>
      <c r="F16" t="s">
        <v>10</v>
      </c>
      <c r="G16" s="2">
        <v>44021</v>
      </c>
      <c r="H16" t="s">
        <v>18</v>
      </c>
      <c r="I16" s="1" t="s">
        <v>19</v>
      </c>
      <c r="K16" s="3" t="s">
        <v>144</v>
      </c>
      <c r="L16" s="6">
        <v>19</v>
      </c>
      <c r="N16" s="3" t="s">
        <v>83</v>
      </c>
      <c r="O16" s="6">
        <v>3</v>
      </c>
      <c r="Q16" t="s">
        <v>29</v>
      </c>
      <c r="R16">
        <f>COUNTIF(C2:C101,"PTO")</f>
        <v>8</v>
      </c>
      <c r="T16" t="s">
        <v>63</v>
      </c>
      <c r="U16">
        <f>COUNTIF($D$2:$D$101, "French (Vichy)")</f>
        <v>0</v>
      </c>
      <c r="V16">
        <f>COUNTIF($F$2:$F$101, "French (Vichy)")</f>
        <v>0</v>
      </c>
      <c r="X16">
        <f>U16</f>
        <v>0</v>
      </c>
      <c r="Z16" s="3" t="s">
        <v>59</v>
      </c>
      <c r="AA16" s="6">
        <v>2</v>
      </c>
      <c r="AB16" s="6">
        <v>1</v>
      </c>
    </row>
    <row r="17" spans="1:28" x14ac:dyDescent="0.25">
      <c r="A17" s="3" t="s">
        <v>51</v>
      </c>
      <c r="B17" s="3" t="s">
        <v>52</v>
      </c>
      <c r="C17" t="s">
        <v>16</v>
      </c>
      <c r="D17" t="s">
        <v>64</v>
      </c>
      <c r="E17" t="s">
        <v>22</v>
      </c>
      <c r="F17" t="s">
        <v>82</v>
      </c>
      <c r="G17" s="2">
        <v>44069</v>
      </c>
      <c r="H17" t="s">
        <v>23</v>
      </c>
      <c r="I17" s="1" t="s">
        <v>19</v>
      </c>
      <c r="K17" s="3" t="s">
        <v>143</v>
      </c>
      <c r="L17" s="6">
        <v>35</v>
      </c>
      <c r="N17" s="3" t="s">
        <v>76</v>
      </c>
      <c r="O17" s="6">
        <v>0</v>
      </c>
      <c r="Q17" t="s">
        <v>83</v>
      </c>
      <c r="R17">
        <f>COUNTIF(C2:C101,"Scandinavia")</f>
        <v>3</v>
      </c>
      <c r="T17" t="s">
        <v>62</v>
      </c>
      <c r="U17">
        <f>COUNTIF($D$2:$D$101, "French (Free)")</f>
        <v>1</v>
      </c>
      <c r="V17">
        <f>COUNTIF($F$2:$F$101, "French (Free)")</f>
        <v>0</v>
      </c>
      <c r="W17">
        <f t="shared" si="0"/>
        <v>1</v>
      </c>
      <c r="Z17" s="3" t="s">
        <v>62</v>
      </c>
      <c r="AA17" s="6">
        <v>1</v>
      </c>
      <c r="AB17" s="6">
        <v>0</v>
      </c>
    </row>
    <row r="18" spans="1:28" x14ac:dyDescent="0.25">
      <c r="A18" s="3" t="s">
        <v>56</v>
      </c>
      <c r="B18" s="3" t="s">
        <v>57</v>
      </c>
      <c r="C18" t="s">
        <v>68</v>
      </c>
      <c r="D18" t="s">
        <v>60</v>
      </c>
      <c r="E18" t="s">
        <v>11</v>
      </c>
      <c r="F18" t="s">
        <v>82</v>
      </c>
      <c r="G18" s="2">
        <v>44076</v>
      </c>
      <c r="H18" t="s">
        <v>18</v>
      </c>
      <c r="I18" s="1" t="s">
        <v>19</v>
      </c>
      <c r="N18" s="3" t="s">
        <v>70</v>
      </c>
      <c r="O18" s="6">
        <v>21</v>
      </c>
      <c r="Q18" t="s">
        <v>76</v>
      </c>
      <c r="R18">
        <f>COUNTIF(C2:C101,"Spain")</f>
        <v>0</v>
      </c>
      <c r="T18" t="s">
        <v>64</v>
      </c>
      <c r="U18">
        <f>COUNTIF($D$2:$D$101, "Hungarian")</f>
        <v>1</v>
      </c>
      <c r="V18">
        <f>COUNTIF($F$2:$F$101, "Hungarian")</f>
        <v>0</v>
      </c>
      <c r="X18">
        <f>U18</f>
        <v>1</v>
      </c>
      <c r="Z18" s="3" t="s">
        <v>63</v>
      </c>
      <c r="AA18" s="6">
        <v>0</v>
      </c>
      <c r="AB18" s="6">
        <v>0</v>
      </c>
    </row>
    <row r="19" spans="1:28" x14ac:dyDescent="0.25">
      <c r="A19" s="3">
        <v>75</v>
      </c>
      <c r="B19" s="3" t="s">
        <v>58</v>
      </c>
      <c r="C19" t="s">
        <v>83</v>
      </c>
      <c r="D19" t="s">
        <v>59</v>
      </c>
      <c r="E19" t="s">
        <v>11</v>
      </c>
      <c r="F19" t="s">
        <v>10</v>
      </c>
      <c r="G19" s="2">
        <v>44082</v>
      </c>
      <c r="H19" t="s">
        <v>23</v>
      </c>
      <c r="I19" s="1" t="s">
        <v>19</v>
      </c>
      <c r="N19" s="3" t="s">
        <v>100</v>
      </c>
      <c r="O19" s="6">
        <v>54</v>
      </c>
      <c r="T19" t="s">
        <v>10</v>
      </c>
      <c r="U19">
        <f>COUNTIF($D$2:$D$101, "German")</f>
        <v>18</v>
      </c>
      <c r="V19">
        <f>COUNTIF($F$2:$F$101, "German")</f>
        <v>16</v>
      </c>
      <c r="X19">
        <f>U19</f>
        <v>18</v>
      </c>
      <c r="Z19" s="3" t="s">
        <v>10</v>
      </c>
      <c r="AA19" s="6">
        <v>18</v>
      </c>
      <c r="AB19" s="6">
        <v>16</v>
      </c>
    </row>
    <row r="20" spans="1:28" x14ac:dyDescent="0.25">
      <c r="A20" s="3" t="s">
        <v>108</v>
      </c>
      <c r="B20" s="3" t="s">
        <v>109</v>
      </c>
      <c r="C20" t="s">
        <v>29</v>
      </c>
      <c r="D20" t="s">
        <v>67</v>
      </c>
      <c r="E20" t="s">
        <v>22</v>
      </c>
      <c r="F20" t="s">
        <v>30</v>
      </c>
      <c r="G20" s="2">
        <v>44071</v>
      </c>
      <c r="H20" t="s">
        <v>12</v>
      </c>
      <c r="I20" s="1" t="s">
        <v>13</v>
      </c>
      <c r="T20" t="s">
        <v>97</v>
      </c>
      <c r="U20">
        <f>COUNTIF($D$2:$D$101, "Greek")</f>
        <v>0</v>
      </c>
      <c r="V20">
        <f>COUNTIF($F$2:$F$101, "Greek")</f>
        <v>0</v>
      </c>
      <c r="W20">
        <f t="shared" si="0"/>
        <v>0</v>
      </c>
      <c r="Z20" s="3" t="s">
        <v>97</v>
      </c>
      <c r="AA20" s="6">
        <v>0</v>
      </c>
      <c r="AB20" s="6">
        <v>0</v>
      </c>
    </row>
    <row r="21" spans="1:28" x14ac:dyDescent="0.25">
      <c r="A21" s="3" t="s">
        <v>111</v>
      </c>
      <c r="B21" s="3" t="s">
        <v>112</v>
      </c>
      <c r="C21" t="s">
        <v>68</v>
      </c>
      <c r="D21" t="s">
        <v>82</v>
      </c>
      <c r="E21" t="s">
        <v>22</v>
      </c>
      <c r="F21" t="s">
        <v>10</v>
      </c>
      <c r="G21" s="2">
        <v>44112</v>
      </c>
      <c r="H21" t="s">
        <v>23</v>
      </c>
      <c r="I21" s="1" t="s">
        <v>13</v>
      </c>
      <c r="N21" s="10" t="s">
        <v>596</v>
      </c>
      <c r="O21" s="24" t="s">
        <v>607</v>
      </c>
      <c r="T21" t="s">
        <v>96</v>
      </c>
      <c r="U21">
        <f>COUNTIF($D$2:$D$101, "Indian")</f>
        <v>1</v>
      </c>
      <c r="V21">
        <f>COUNTIF($F$2:$F$101, "Indian")</f>
        <v>0</v>
      </c>
      <c r="W21">
        <f t="shared" si="0"/>
        <v>1</v>
      </c>
      <c r="Z21" s="3" t="s">
        <v>64</v>
      </c>
      <c r="AA21" s="6">
        <v>1</v>
      </c>
      <c r="AB21" s="6">
        <v>0</v>
      </c>
    </row>
    <row r="22" spans="1:28" x14ac:dyDescent="0.25">
      <c r="A22" s="3" t="s">
        <v>113</v>
      </c>
      <c r="B22" s="3" t="s">
        <v>114</v>
      </c>
      <c r="C22" t="s">
        <v>16</v>
      </c>
      <c r="D22" t="s">
        <v>81</v>
      </c>
      <c r="E22" t="s">
        <v>11</v>
      </c>
      <c r="F22" t="s">
        <v>10</v>
      </c>
      <c r="G22" s="2">
        <v>44147</v>
      </c>
      <c r="H22" t="s">
        <v>23</v>
      </c>
      <c r="I22" s="1" t="s">
        <v>13</v>
      </c>
      <c r="N22" s="3" t="s">
        <v>605</v>
      </c>
      <c r="O22" t="s">
        <v>603</v>
      </c>
      <c r="T22" t="s">
        <v>119</v>
      </c>
      <c r="U22">
        <f>COUNTIF($D$2:$D$101, "Indonesian")</f>
        <v>0</v>
      </c>
      <c r="V22">
        <f>COUNTIF($F$2:$F$101, "Indonesian")</f>
        <v>0</v>
      </c>
      <c r="W22">
        <f t="shared" si="0"/>
        <v>0</v>
      </c>
      <c r="Z22" s="3" t="s">
        <v>96</v>
      </c>
      <c r="AA22" s="6">
        <v>1</v>
      </c>
      <c r="AB22" s="6">
        <v>0</v>
      </c>
    </row>
    <row r="23" spans="1:28" x14ac:dyDescent="0.25">
      <c r="A23" s="3" t="s">
        <v>115</v>
      </c>
      <c r="B23" s="3" t="s">
        <v>116</v>
      </c>
      <c r="C23" t="s">
        <v>68</v>
      </c>
      <c r="D23" t="s">
        <v>10</v>
      </c>
      <c r="E23" t="s">
        <v>11</v>
      </c>
      <c r="F23" t="s">
        <v>82</v>
      </c>
      <c r="G23" s="2">
        <v>44131</v>
      </c>
      <c r="H23" t="s">
        <v>117</v>
      </c>
      <c r="I23" s="1" t="s">
        <v>19</v>
      </c>
      <c r="N23" s="3" t="s">
        <v>723</v>
      </c>
      <c r="O23" t="s">
        <v>604</v>
      </c>
      <c r="T23" t="s">
        <v>17</v>
      </c>
      <c r="U23">
        <f>COUNTIF($D$2:$D$101, "Italian")</f>
        <v>5</v>
      </c>
      <c r="V23">
        <f>COUNTIF($F$2:$F$101, "Italian")</f>
        <v>0</v>
      </c>
      <c r="X23">
        <f>U23</f>
        <v>5</v>
      </c>
      <c r="Z23" s="3" t="s">
        <v>119</v>
      </c>
      <c r="AA23" s="6">
        <v>0</v>
      </c>
      <c r="AB23" s="6">
        <v>0</v>
      </c>
    </row>
    <row r="24" spans="1:28" x14ac:dyDescent="0.25">
      <c r="A24" s="3">
        <v>67</v>
      </c>
      <c r="B24" s="3" t="s">
        <v>122</v>
      </c>
      <c r="C24" t="s">
        <v>29</v>
      </c>
      <c r="D24" t="s">
        <v>33</v>
      </c>
      <c r="E24" t="s">
        <v>22</v>
      </c>
      <c r="F24" t="s">
        <v>30</v>
      </c>
      <c r="G24" s="2">
        <v>44194</v>
      </c>
      <c r="H24" t="s">
        <v>117</v>
      </c>
      <c r="I24" s="1" t="s">
        <v>19</v>
      </c>
      <c r="N24" s="3" t="s">
        <v>601</v>
      </c>
      <c r="T24" t="s">
        <v>30</v>
      </c>
      <c r="U24">
        <f>COUNTIF($D$2:$D$101, "Japanese")</f>
        <v>5</v>
      </c>
      <c r="V24">
        <f>COUNTIF($F$2:$F$101, "Japanese")</f>
        <v>4</v>
      </c>
      <c r="X24">
        <f>U24</f>
        <v>5</v>
      </c>
      <c r="Z24" s="3" t="s">
        <v>17</v>
      </c>
      <c r="AA24" s="6">
        <v>5</v>
      </c>
      <c r="AB24" s="6">
        <v>0</v>
      </c>
    </row>
    <row r="25" spans="1:28" x14ac:dyDescent="0.25">
      <c r="A25" s="3" t="s">
        <v>120</v>
      </c>
      <c r="B25" s="3" t="s">
        <v>121</v>
      </c>
      <c r="C25" t="s">
        <v>70</v>
      </c>
      <c r="D25" t="s">
        <v>60</v>
      </c>
      <c r="E25" t="s">
        <v>11</v>
      </c>
      <c r="F25" t="s">
        <v>39</v>
      </c>
      <c r="G25" s="2">
        <v>44178</v>
      </c>
      <c r="H25" t="s">
        <v>12</v>
      </c>
      <c r="I25" s="1" t="s">
        <v>13</v>
      </c>
      <c r="N25" s="3" t="s">
        <v>675</v>
      </c>
      <c r="T25" t="s">
        <v>290</v>
      </c>
      <c r="U25">
        <f>COUNTIF($D$2:$D$101, "Nationalist")</f>
        <v>0</v>
      </c>
      <c r="V25">
        <f>COUNTIF($F$2:$F$101, "Nationalist")</f>
        <v>0</v>
      </c>
      <c r="Z25" s="3" t="s">
        <v>30</v>
      </c>
      <c r="AA25" s="6">
        <v>5</v>
      </c>
      <c r="AB25" s="6">
        <v>4</v>
      </c>
    </row>
    <row r="26" spans="1:28" x14ac:dyDescent="0.25">
      <c r="A26" s="3" t="s">
        <v>123</v>
      </c>
      <c r="B26" s="3" t="s">
        <v>124</v>
      </c>
      <c r="C26" t="s">
        <v>36</v>
      </c>
      <c r="D26" t="s">
        <v>17</v>
      </c>
      <c r="E26" t="s">
        <v>22</v>
      </c>
      <c r="F26" t="s">
        <v>39</v>
      </c>
      <c r="G26" s="2">
        <v>44169</v>
      </c>
      <c r="H26" t="s">
        <v>18</v>
      </c>
      <c r="I26" s="1" t="s">
        <v>19</v>
      </c>
      <c r="N26" s="3" t="s">
        <v>598</v>
      </c>
      <c r="T26" t="s">
        <v>110</v>
      </c>
      <c r="U26">
        <f>COUNTIF($D$2:$D$101, "New Zealander")</f>
        <v>0</v>
      </c>
      <c r="V26">
        <f>COUNTIF($F$2:$F$101, "New Zealander")</f>
        <v>0</v>
      </c>
      <c r="W26">
        <f t="shared" si="0"/>
        <v>0</v>
      </c>
      <c r="Z26" s="3" t="s">
        <v>290</v>
      </c>
      <c r="AA26" s="6">
        <v>0</v>
      </c>
      <c r="AB26" s="6">
        <v>0</v>
      </c>
    </row>
    <row r="27" spans="1:28" x14ac:dyDescent="0.25">
      <c r="A27" s="3" t="s">
        <v>125</v>
      </c>
      <c r="B27" s="3" t="s">
        <v>126</v>
      </c>
      <c r="C27" t="s">
        <v>70</v>
      </c>
      <c r="D27" t="s">
        <v>82</v>
      </c>
      <c r="E27" t="s">
        <v>11</v>
      </c>
      <c r="F27" t="s">
        <v>60</v>
      </c>
      <c r="G27" s="2">
        <v>44202</v>
      </c>
      <c r="H27" t="s">
        <v>127</v>
      </c>
      <c r="I27" s="1" t="s">
        <v>19</v>
      </c>
      <c r="N27" s="3" t="s">
        <v>606</v>
      </c>
      <c r="T27" t="s">
        <v>88</v>
      </c>
      <c r="U27">
        <f>COUNTIF($D$2:$D$101, "Norwegian")</f>
        <v>0</v>
      </c>
      <c r="V27">
        <f>COUNTIF($F$2:$F$101, "Norwegian")</f>
        <v>2</v>
      </c>
      <c r="W27">
        <f t="shared" si="0"/>
        <v>0</v>
      </c>
      <c r="Z27" s="3" t="s">
        <v>110</v>
      </c>
      <c r="AA27" s="6">
        <v>0</v>
      </c>
      <c r="AB27" s="6">
        <v>0</v>
      </c>
    </row>
    <row r="28" spans="1:28" x14ac:dyDescent="0.25">
      <c r="A28" s="3" t="s">
        <v>128</v>
      </c>
      <c r="B28" s="3" t="s">
        <v>129</v>
      </c>
      <c r="C28" t="s">
        <v>68</v>
      </c>
      <c r="D28" t="s">
        <v>10</v>
      </c>
      <c r="E28" t="s">
        <v>11</v>
      </c>
      <c r="F28" t="s">
        <v>82</v>
      </c>
      <c r="G28" s="2">
        <v>44182</v>
      </c>
      <c r="H28" t="s">
        <v>23</v>
      </c>
      <c r="I28" s="1" t="s">
        <v>19</v>
      </c>
      <c r="N28" s="3" t="s">
        <v>599</v>
      </c>
      <c r="T28" t="s">
        <v>71</v>
      </c>
      <c r="U28">
        <f>COUNTIF($D$2:$D$101, "Partisan")</f>
        <v>0</v>
      </c>
      <c r="V28">
        <f>COUNTIF($F$2:$F$101, "Partisan")</f>
        <v>1</v>
      </c>
      <c r="W28">
        <f t="shared" si="0"/>
        <v>0</v>
      </c>
      <c r="Z28" s="3" t="s">
        <v>88</v>
      </c>
      <c r="AA28" s="6">
        <v>0</v>
      </c>
      <c r="AB28" s="6">
        <v>2</v>
      </c>
    </row>
    <row r="29" spans="1:28" x14ac:dyDescent="0.25">
      <c r="A29" s="3">
        <v>23</v>
      </c>
      <c r="B29" s="3" t="s">
        <v>130</v>
      </c>
      <c r="C29" t="s">
        <v>70</v>
      </c>
      <c r="D29" t="s">
        <v>10</v>
      </c>
      <c r="E29" t="s">
        <v>22</v>
      </c>
      <c r="F29" t="s">
        <v>33</v>
      </c>
      <c r="G29" s="2">
        <v>44186</v>
      </c>
      <c r="H29" t="s">
        <v>18</v>
      </c>
      <c r="I29" s="1" t="s">
        <v>13</v>
      </c>
      <c r="N29" s="3" t="s">
        <v>600</v>
      </c>
      <c r="T29" t="s">
        <v>118</v>
      </c>
      <c r="U29">
        <f>COUNTIF($D$2:$D$101, "Filipinos")</f>
        <v>0</v>
      </c>
      <c r="V29">
        <f>COUNTIF($F$2:$F$101, "Filipinos")</f>
        <v>0</v>
      </c>
      <c r="W29">
        <f t="shared" si="0"/>
        <v>0</v>
      </c>
      <c r="Z29" s="3" t="s">
        <v>71</v>
      </c>
      <c r="AA29" s="6">
        <v>0</v>
      </c>
      <c r="AB29" s="6">
        <v>1</v>
      </c>
    </row>
    <row r="30" spans="1:28" x14ac:dyDescent="0.25">
      <c r="A30" s="3" t="s">
        <v>131</v>
      </c>
      <c r="B30" s="3" t="s">
        <v>132</v>
      </c>
      <c r="C30" t="s">
        <v>29</v>
      </c>
      <c r="D30" t="s">
        <v>30</v>
      </c>
      <c r="E30" t="s">
        <v>22</v>
      </c>
      <c r="F30" t="s">
        <v>33</v>
      </c>
      <c r="G30" s="2">
        <v>44220</v>
      </c>
      <c r="H30" t="s">
        <v>12</v>
      </c>
      <c r="I30" s="1" t="s">
        <v>13</v>
      </c>
      <c r="N30" s="3" t="s">
        <v>704</v>
      </c>
      <c r="T30" t="s">
        <v>50</v>
      </c>
      <c r="U30">
        <f>COUNTIF($D$2:$D$101, "Polish")</f>
        <v>2</v>
      </c>
      <c r="V30">
        <f>COUNTIF($F$2:$F$101, "Polish")</f>
        <v>0</v>
      </c>
      <c r="W30">
        <f t="shared" si="0"/>
        <v>2</v>
      </c>
      <c r="Z30" s="3" t="s">
        <v>50</v>
      </c>
      <c r="AA30" s="6">
        <v>2</v>
      </c>
      <c r="AB30" s="6">
        <v>0</v>
      </c>
    </row>
    <row r="31" spans="1:28" x14ac:dyDescent="0.25">
      <c r="A31" s="3" t="s">
        <v>133</v>
      </c>
      <c r="B31" s="3" t="s">
        <v>134</v>
      </c>
      <c r="C31" t="s">
        <v>70</v>
      </c>
      <c r="D31" t="s">
        <v>10</v>
      </c>
      <c r="E31" t="s">
        <v>22</v>
      </c>
      <c r="F31" t="s">
        <v>33</v>
      </c>
      <c r="G31" s="2">
        <v>44208</v>
      </c>
      <c r="H31" t="s">
        <v>135</v>
      </c>
      <c r="I31" s="1" t="s">
        <v>19</v>
      </c>
      <c r="T31" t="s">
        <v>291</v>
      </c>
      <c r="U31">
        <f>COUNTIF($D$2:$D$101, "Republican")</f>
        <v>0</v>
      </c>
      <c r="V31">
        <f>COUNTIF($F$2:$F$101, "Republican")</f>
        <v>0</v>
      </c>
      <c r="Z31" s="3" t="s">
        <v>291</v>
      </c>
      <c r="AA31" s="6">
        <v>0</v>
      </c>
      <c r="AB31" s="6">
        <v>0</v>
      </c>
    </row>
    <row r="32" spans="1:28" x14ac:dyDescent="0.25">
      <c r="A32" s="3" t="s">
        <v>136</v>
      </c>
      <c r="B32" s="3" t="s">
        <v>137</v>
      </c>
      <c r="C32" t="s">
        <v>68</v>
      </c>
      <c r="D32" t="s">
        <v>10</v>
      </c>
      <c r="E32" t="s">
        <v>11</v>
      </c>
      <c r="F32" t="s">
        <v>82</v>
      </c>
      <c r="G32" s="2">
        <v>44229</v>
      </c>
      <c r="H32" t="s">
        <v>127</v>
      </c>
      <c r="I32" s="1" t="s">
        <v>19</v>
      </c>
      <c r="T32" t="s">
        <v>92</v>
      </c>
      <c r="U32">
        <f>COUNTIF($D$2:$D$101, "Romanian")</f>
        <v>0</v>
      </c>
      <c r="V32">
        <f>COUNTIF($F$2:$F$101, "Romanian")</f>
        <v>0</v>
      </c>
      <c r="X32">
        <f>U32</f>
        <v>0</v>
      </c>
      <c r="Z32" s="3" t="s">
        <v>92</v>
      </c>
      <c r="AA32" s="6">
        <v>0</v>
      </c>
      <c r="AB32" s="6">
        <v>0</v>
      </c>
    </row>
    <row r="33" spans="1:28" x14ac:dyDescent="0.25">
      <c r="A33" s="3" t="s">
        <v>138</v>
      </c>
      <c r="B33" s="3" t="s">
        <v>139</v>
      </c>
      <c r="C33" t="s">
        <v>74</v>
      </c>
      <c r="D33" t="s">
        <v>10</v>
      </c>
      <c r="E33" t="s">
        <v>22</v>
      </c>
      <c r="F33" t="s">
        <v>33</v>
      </c>
      <c r="G33" s="2">
        <v>44226</v>
      </c>
      <c r="H33" t="s">
        <v>140</v>
      </c>
      <c r="I33" s="1" t="s">
        <v>19</v>
      </c>
      <c r="T33" t="s">
        <v>82</v>
      </c>
      <c r="U33">
        <f>COUNTIF($D$2:$D$101, "Russian")</f>
        <v>3</v>
      </c>
      <c r="V33">
        <f>COUNTIF($F$2:$F$101, "Russian")</f>
        <v>9</v>
      </c>
      <c r="W33">
        <f t="shared" si="0"/>
        <v>3</v>
      </c>
      <c r="Z33" s="3" t="s">
        <v>82</v>
      </c>
      <c r="AA33" s="6">
        <v>3</v>
      </c>
      <c r="AB33" s="6">
        <v>9</v>
      </c>
    </row>
    <row r="34" spans="1:28" x14ac:dyDescent="0.25">
      <c r="A34" s="3" t="s">
        <v>146</v>
      </c>
      <c r="B34" s="3" t="s">
        <v>147</v>
      </c>
      <c r="C34" t="s">
        <v>70</v>
      </c>
      <c r="D34" t="s">
        <v>33</v>
      </c>
      <c r="E34" t="s">
        <v>11</v>
      </c>
      <c r="F34" t="s">
        <v>10</v>
      </c>
      <c r="G34" s="2">
        <v>44229</v>
      </c>
      <c r="H34" t="s">
        <v>148</v>
      </c>
      <c r="I34" s="1" t="s">
        <v>19</v>
      </c>
      <c r="T34" t="s">
        <v>81</v>
      </c>
      <c r="U34">
        <f>COUNTIF($D$2:$D$101, "Slovakian")</f>
        <v>2</v>
      </c>
      <c r="V34">
        <f>COUNTIF($F$2:$F$101, "Slovakian")</f>
        <v>0</v>
      </c>
      <c r="X34">
        <f>U34</f>
        <v>2</v>
      </c>
      <c r="Z34" s="3" t="s">
        <v>90</v>
      </c>
      <c r="AA34" s="6">
        <v>0</v>
      </c>
      <c r="AB34" s="6">
        <v>1</v>
      </c>
    </row>
    <row r="35" spans="1:28" x14ac:dyDescent="0.25">
      <c r="A35" s="3" t="s">
        <v>150</v>
      </c>
      <c r="B35" s="3" t="s">
        <v>151</v>
      </c>
      <c r="C35" t="s">
        <v>70</v>
      </c>
      <c r="D35" t="s">
        <v>59</v>
      </c>
      <c r="E35" t="s">
        <v>11</v>
      </c>
      <c r="F35" t="s">
        <v>10</v>
      </c>
      <c r="G35" s="2">
        <v>44233</v>
      </c>
      <c r="H35" t="s">
        <v>149</v>
      </c>
      <c r="I35" s="1" t="s">
        <v>19</v>
      </c>
      <c r="T35" t="s">
        <v>90</v>
      </c>
      <c r="U35">
        <f>COUNTIF($D$2:$D$101, "S. African")</f>
        <v>0</v>
      </c>
      <c r="V35">
        <f>COUNTIF($F$2:$F$101, "S. African")</f>
        <v>1</v>
      </c>
      <c r="W35">
        <f t="shared" si="0"/>
        <v>0</v>
      </c>
      <c r="Z35" s="3" t="s">
        <v>81</v>
      </c>
      <c r="AA35" s="6">
        <v>2</v>
      </c>
      <c r="AB35" s="6">
        <v>0</v>
      </c>
    </row>
    <row r="36" spans="1:28" x14ac:dyDescent="0.25">
      <c r="A36" s="3" t="s">
        <v>156</v>
      </c>
      <c r="B36" s="3" t="s">
        <v>157</v>
      </c>
      <c r="C36" t="s">
        <v>74</v>
      </c>
      <c r="D36" t="s">
        <v>10</v>
      </c>
      <c r="E36" t="s">
        <v>22</v>
      </c>
      <c r="F36" t="s">
        <v>39</v>
      </c>
      <c r="G36" s="2">
        <v>44272</v>
      </c>
      <c r="H36" t="s">
        <v>149</v>
      </c>
      <c r="I36" s="1" t="s">
        <v>19</v>
      </c>
      <c r="T36" t="s">
        <v>89</v>
      </c>
      <c r="U36">
        <f>COUNTIF($D$2:$D$101, "Sweedish")</f>
        <v>0</v>
      </c>
      <c r="V36">
        <f>COUNTIF($F$2:$F$101, "Sweedish")</f>
        <v>0</v>
      </c>
      <c r="X36">
        <f>U36</f>
        <v>0</v>
      </c>
      <c r="Z36" s="3" t="s">
        <v>89</v>
      </c>
      <c r="AA36" s="6">
        <v>0</v>
      </c>
      <c r="AB36" s="6">
        <v>0</v>
      </c>
    </row>
    <row r="37" spans="1:28" x14ac:dyDescent="0.25">
      <c r="A37" s="3" t="s">
        <v>158</v>
      </c>
      <c r="B37" s="3" t="s">
        <v>159</v>
      </c>
      <c r="C37" t="s">
        <v>85</v>
      </c>
      <c r="D37" t="s">
        <v>82</v>
      </c>
      <c r="E37" t="s">
        <v>22</v>
      </c>
      <c r="F37" t="s">
        <v>10</v>
      </c>
      <c r="G37" s="2">
        <v>44264</v>
      </c>
      <c r="H37" t="s">
        <v>160</v>
      </c>
      <c r="I37" s="1" t="s">
        <v>19</v>
      </c>
      <c r="T37" t="s">
        <v>294</v>
      </c>
      <c r="U37">
        <f>COUNTIF($D$2:$D$101, "Thai")</f>
        <v>0</v>
      </c>
      <c r="V37">
        <f>COUNTIF($F$2:$F$101, "Thai")</f>
        <v>0</v>
      </c>
      <c r="W37">
        <f t="shared" ref="W37" si="1">U37</f>
        <v>0</v>
      </c>
      <c r="Z37" s="3" t="s">
        <v>294</v>
      </c>
      <c r="AA37" s="6">
        <v>0</v>
      </c>
      <c r="AB37" s="6">
        <v>0</v>
      </c>
    </row>
    <row r="38" spans="1:28" x14ac:dyDescent="0.25">
      <c r="A38" s="3" t="s">
        <v>161</v>
      </c>
      <c r="B38" s="3" t="s">
        <v>162</v>
      </c>
      <c r="C38" t="s">
        <v>70</v>
      </c>
      <c r="D38" t="s">
        <v>10</v>
      </c>
      <c r="E38" t="s">
        <v>22</v>
      </c>
      <c r="F38" t="s">
        <v>39</v>
      </c>
      <c r="G38" s="2">
        <v>44278</v>
      </c>
      <c r="H38" t="s">
        <v>148</v>
      </c>
      <c r="I38" s="1" t="s">
        <v>19</v>
      </c>
      <c r="T38" t="s">
        <v>60</v>
      </c>
      <c r="U38">
        <f>COUNTIF($D$2:$D$101, "Waffen SS")</f>
        <v>4</v>
      </c>
      <c r="V38">
        <f>COUNTIF($F$2:$F$101, "Waffen SS")</f>
        <v>1</v>
      </c>
      <c r="X38">
        <f>U38</f>
        <v>4</v>
      </c>
      <c r="Z38" s="3" t="s">
        <v>60</v>
      </c>
      <c r="AA38" s="6">
        <v>4</v>
      </c>
      <c r="AB38" s="6">
        <v>1</v>
      </c>
    </row>
    <row r="39" spans="1:28" x14ac:dyDescent="0.25">
      <c r="A39" s="3" t="s">
        <v>163</v>
      </c>
      <c r="B39" s="3" t="s">
        <v>164</v>
      </c>
      <c r="C39" t="s">
        <v>70</v>
      </c>
      <c r="D39" t="s">
        <v>39</v>
      </c>
      <c r="E39" t="s">
        <v>11</v>
      </c>
      <c r="F39" t="s">
        <v>10</v>
      </c>
      <c r="G39" s="2">
        <v>44278</v>
      </c>
      <c r="H39" t="s">
        <v>18</v>
      </c>
      <c r="I39" s="1" t="s">
        <v>13</v>
      </c>
      <c r="T39" t="s">
        <v>94</v>
      </c>
      <c r="U39">
        <f>COUNTIF($D$2:$D$101, "Yugoslavian")</f>
        <v>0</v>
      </c>
      <c r="V39">
        <f>COUNTIF($F$2:$F$101, "Yugoslavian")</f>
        <v>0</v>
      </c>
      <c r="W39">
        <f t="shared" si="0"/>
        <v>0</v>
      </c>
      <c r="Z39" s="3" t="s">
        <v>94</v>
      </c>
      <c r="AA39" s="6">
        <v>0</v>
      </c>
      <c r="AB39" s="6">
        <v>0</v>
      </c>
    </row>
    <row r="40" spans="1:28" x14ac:dyDescent="0.25">
      <c r="A40" s="3" t="s">
        <v>165</v>
      </c>
      <c r="B40" s="3" t="s">
        <v>167</v>
      </c>
      <c r="C40" t="s">
        <v>29</v>
      </c>
      <c r="D40" t="s">
        <v>30</v>
      </c>
      <c r="E40" t="s">
        <v>11</v>
      </c>
      <c r="F40" t="s">
        <v>33</v>
      </c>
      <c r="G40" s="2">
        <v>44274</v>
      </c>
      <c r="H40" t="s">
        <v>166</v>
      </c>
      <c r="I40" s="1" t="s">
        <v>13</v>
      </c>
      <c r="Z40" s="3" t="s">
        <v>100</v>
      </c>
      <c r="AA40" s="6">
        <v>54</v>
      </c>
      <c r="AB40" s="6">
        <v>54</v>
      </c>
    </row>
    <row r="41" spans="1:28" x14ac:dyDescent="0.25">
      <c r="A41" s="3" t="s">
        <v>168</v>
      </c>
      <c r="B41" s="3" t="s">
        <v>169</v>
      </c>
      <c r="C41" t="s">
        <v>70</v>
      </c>
      <c r="D41" t="s">
        <v>33</v>
      </c>
      <c r="E41" t="s">
        <v>22</v>
      </c>
      <c r="F41" t="s">
        <v>10</v>
      </c>
      <c r="G41" s="2">
        <v>44291</v>
      </c>
      <c r="H41" t="s">
        <v>149</v>
      </c>
      <c r="I41" s="1" t="s">
        <v>13</v>
      </c>
    </row>
    <row r="42" spans="1:28" x14ac:dyDescent="0.25">
      <c r="A42" s="3" t="s">
        <v>154</v>
      </c>
      <c r="B42" s="3" t="s">
        <v>155</v>
      </c>
      <c r="C42" t="s">
        <v>70</v>
      </c>
      <c r="D42" t="s">
        <v>10</v>
      </c>
      <c r="E42" t="s">
        <v>11</v>
      </c>
      <c r="F42" t="s">
        <v>66</v>
      </c>
      <c r="G42" s="2">
        <v>44293</v>
      </c>
      <c r="H42" t="s">
        <v>23</v>
      </c>
      <c r="I42" s="1" t="s">
        <v>13</v>
      </c>
    </row>
    <row r="43" spans="1:28" x14ac:dyDescent="0.25">
      <c r="A43" s="3" t="s">
        <v>170</v>
      </c>
      <c r="B43" s="3" t="s">
        <v>171</v>
      </c>
      <c r="C43" t="s">
        <v>16</v>
      </c>
      <c r="D43" t="s">
        <v>50</v>
      </c>
      <c r="E43" t="s">
        <v>22</v>
      </c>
      <c r="F43" t="s">
        <v>82</v>
      </c>
      <c r="G43" s="2">
        <v>44275</v>
      </c>
      <c r="H43" t="s">
        <v>172</v>
      </c>
      <c r="I43" s="1" t="s">
        <v>19</v>
      </c>
    </row>
    <row r="44" spans="1:28" x14ac:dyDescent="0.25">
      <c r="A44" s="3" t="s">
        <v>178</v>
      </c>
      <c r="B44" s="3" t="s">
        <v>179</v>
      </c>
      <c r="C44" t="s">
        <v>70</v>
      </c>
      <c r="D44" t="s">
        <v>62</v>
      </c>
      <c r="E44" t="s">
        <v>22</v>
      </c>
      <c r="F44" t="s">
        <v>10</v>
      </c>
      <c r="G44" s="2"/>
      <c r="H44" t="s">
        <v>148</v>
      </c>
      <c r="I44" s="1"/>
    </row>
    <row r="45" spans="1:28" x14ac:dyDescent="0.25">
      <c r="A45" s="3" t="s">
        <v>152</v>
      </c>
      <c r="B45" s="3" t="s">
        <v>153</v>
      </c>
      <c r="C45" t="s">
        <v>70</v>
      </c>
      <c r="D45" t="s">
        <v>10</v>
      </c>
      <c r="E45" t="s">
        <v>11</v>
      </c>
      <c r="F45" t="s">
        <v>33</v>
      </c>
      <c r="G45" s="2">
        <v>44317</v>
      </c>
      <c r="H45" t="s">
        <v>140</v>
      </c>
      <c r="I45" s="1" t="s">
        <v>19</v>
      </c>
    </row>
    <row r="46" spans="1:28" x14ac:dyDescent="0.25">
      <c r="A46" s="3" t="s">
        <v>173</v>
      </c>
      <c r="B46" s="3" t="s">
        <v>174</v>
      </c>
      <c r="C46" t="s">
        <v>70</v>
      </c>
      <c r="D46" t="s">
        <v>10</v>
      </c>
      <c r="E46" t="s">
        <v>11</v>
      </c>
      <c r="F46" t="s">
        <v>79</v>
      </c>
      <c r="G46" s="2">
        <v>44302</v>
      </c>
      <c r="H46" t="s">
        <v>149</v>
      </c>
      <c r="I46" s="1" t="s">
        <v>13</v>
      </c>
    </row>
    <row r="47" spans="1:28" x14ac:dyDescent="0.25">
      <c r="A47" s="3" t="s">
        <v>175</v>
      </c>
      <c r="B47" s="3" t="s">
        <v>176</v>
      </c>
      <c r="C47" t="s">
        <v>84</v>
      </c>
      <c r="D47" t="s">
        <v>60</v>
      </c>
      <c r="E47" t="s">
        <v>11</v>
      </c>
      <c r="F47" t="s">
        <v>82</v>
      </c>
      <c r="G47" s="2">
        <v>44336</v>
      </c>
      <c r="H47" t="s">
        <v>23</v>
      </c>
      <c r="I47" s="1" t="s">
        <v>19</v>
      </c>
    </row>
    <row r="48" spans="1:28" x14ac:dyDescent="0.25">
      <c r="A48" s="3" t="s">
        <v>182</v>
      </c>
      <c r="B48" s="3" t="s">
        <v>183</v>
      </c>
      <c r="C48" t="s">
        <v>36</v>
      </c>
      <c r="D48" t="s">
        <v>17</v>
      </c>
      <c r="E48" t="s">
        <v>22</v>
      </c>
      <c r="F48" t="s">
        <v>59</v>
      </c>
      <c r="G48" s="2">
        <v>44344</v>
      </c>
      <c r="H48" t="s">
        <v>149</v>
      </c>
      <c r="I48" s="1" t="s">
        <v>19</v>
      </c>
    </row>
    <row r="49" spans="1:9" x14ac:dyDescent="0.25">
      <c r="A49" s="3" t="s">
        <v>180</v>
      </c>
      <c r="B49" s="3" t="s">
        <v>181</v>
      </c>
      <c r="C49" t="s">
        <v>75</v>
      </c>
      <c r="D49" t="s">
        <v>96</v>
      </c>
      <c r="E49" t="s">
        <v>22</v>
      </c>
      <c r="F49" t="s">
        <v>30</v>
      </c>
      <c r="G49" s="2">
        <v>44368</v>
      </c>
      <c r="H49" t="s">
        <v>23</v>
      </c>
      <c r="I49" s="1" t="s">
        <v>13</v>
      </c>
    </row>
    <row r="50" spans="1:9" x14ac:dyDescent="0.25">
      <c r="A50" s="3" t="s">
        <v>189</v>
      </c>
      <c r="B50" s="3" t="s">
        <v>188</v>
      </c>
      <c r="C50" t="s">
        <v>69</v>
      </c>
      <c r="D50" t="s">
        <v>10</v>
      </c>
      <c r="E50" t="s">
        <v>11</v>
      </c>
      <c r="F50" t="s">
        <v>39</v>
      </c>
      <c r="G50" s="2">
        <v>44383</v>
      </c>
      <c r="H50" t="s">
        <v>149</v>
      </c>
      <c r="I50" s="1" t="s">
        <v>19</v>
      </c>
    </row>
    <row r="51" spans="1:9" x14ac:dyDescent="0.25">
      <c r="A51" s="3">
        <v>135</v>
      </c>
      <c r="B51" s="3" t="s">
        <v>185</v>
      </c>
      <c r="C51" t="s">
        <v>70</v>
      </c>
      <c r="D51" t="s">
        <v>10</v>
      </c>
      <c r="E51" t="s">
        <v>11</v>
      </c>
      <c r="F51" t="s">
        <v>82</v>
      </c>
      <c r="G51" s="2"/>
      <c r="H51" t="s">
        <v>140</v>
      </c>
      <c r="I51" s="1"/>
    </row>
    <row r="52" spans="1:9" x14ac:dyDescent="0.25">
      <c r="A52" s="3" t="s">
        <v>186</v>
      </c>
      <c r="B52" s="3" t="s">
        <v>187</v>
      </c>
      <c r="C52" t="s">
        <v>29</v>
      </c>
      <c r="D52" t="s">
        <v>30</v>
      </c>
      <c r="E52" t="s">
        <v>22</v>
      </c>
      <c r="F52" t="s">
        <v>39</v>
      </c>
      <c r="G52" s="2"/>
      <c r="H52" t="s">
        <v>23</v>
      </c>
      <c r="I52" s="1"/>
    </row>
    <row r="53" spans="1:9" x14ac:dyDescent="0.25">
      <c r="A53" s="3" t="s">
        <v>190</v>
      </c>
      <c r="B53" s="3" t="s">
        <v>191</v>
      </c>
      <c r="C53" t="s">
        <v>69</v>
      </c>
      <c r="D53" t="s">
        <v>33</v>
      </c>
      <c r="E53" t="s">
        <v>22</v>
      </c>
      <c r="F53" t="s">
        <v>10</v>
      </c>
      <c r="G53" s="2"/>
      <c r="H53" t="s">
        <v>149</v>
      </c>
      <c r="I53" s="1"/>
    </row>
    <row r="54" spans="1:9" x14ac:dyDescent="0.25">
      <c r="A54" s="3">
        <v>20</v>
      </c>
      <c r="B54" s="3" t="s">
        <v>192</v>
      </c>
      <c r="C54" t="s">
        <v>74</v>
      </c>
      <c r="D54" t="s">
        <v>33</v>
      </c>
      <c r="E54" t="s">
        <v>11</v>
      </c>
      <c r="F54" t="s">
        <v>10</v>
      </c>
      <c r="G54" s="2"/>
      <c r="H54" t="s">
        <v>23</v>
      </c>
      <c r="I54" s="1"/>
    </row>
    <row r="55" spans="1:9" x14ac:dyDescent="0.25">
      <c r="A55" s="3" t="s">
        <v>193</v>
      </c>
      <c r="B55" s="3" t="s">
        <v>194</v>
      </c>
      <c r="C55" t="s">
        <v>85</v>
      </c>
      <c r="D55" t="s">
        <v>81</v>
      </c>
      <c r="E55" t="s">
        <v>22</v>
      </c>
      <c r="F55" t="s">
        <v>71</v>
      </c>
      <c r="G55" s="2"/>
      <c r="H55" t="s">
        <v>195</v>
      </c>
      <c r="I55" s="1"/>
    </row>
    <row r="56" spans="1:9" x14ac:dyDescent="0.25">
      <c r="G56" s="2"/>
      <c r="I56" s="1"/>
    </row>
    <row r="57" spans="1:9" x14ac:dyDescent="0.25">
      <c r="G57" s="2"/>
      <c r="I57" s="1"/>
    </row>
    <row r="58" spans="1:9" x14ac:dyDescent="0.25">
      <c r="G58" s="2"/>
      <c r="I58" s="1"/>
    </row>
    <row r="59" spans="1:9" x14ac:dyDescent="0.25">
      <c r="G59" s="2"/>
      <c r="I59" s="1"/>
    </row>
    <row r="60" spans="1:9" x14ac:dyDescent="0.25">
      <c r="G60" s="2"/>
      <c r="I60" s="1"/>
    </row>
    <row r="61" spans="1:9" x14ac:dyDescent="0.25">
      <c r="G61" s="2"/>
      <c r="I61" s="1"/>
    </row>
    <row r="62" spans="1:9" x14ac:dyDescent="0.25">
      <c r="G62" s="2"/>
      <c r="I62" s="1"/>
    </row>
    <row r="63" spans="1:9" x14ac:dyDescent="0.25">
      <c r="G63" s="2"/>
      <c r="I63" s="1"/>
    </row>
    <row r="64" spans="1:9" x14ac:dyDescent="0.25">
      <c r="G64" s="2"/>
      <c r="I64" s="1"/>
    </row>
    <row r="65" spans="7:9" x14ac:dyDescent="0.25">
      <c r="G65" s="2"/>
      <c r="I65" s="1"/>
    </row>
    <row r="66" spans="7:9" x14ac:dyDescent="0.25">
      <c r="G66" s="2"/>
      <c r="I66" s="1"/>
    </row>
    <row r="67" spans="7:9" x14ac:dyDescent="0.25">
      <c r="G67" s="2"/>
      <c r="I67" s="1"/>
    </row>
    <row r="68" spans="7:9" x14ac:dyDescent="0.25">
      <c r="G68" s="2"/>
      <c r="I68" s="1"/>
    </row>
    <row r="69" spans="7:9" x14ac:dyDescent="0.25">
      <c r="G69" s="2"/>
      <c r="I69" s="1"/>
    </row>
    <row r="70" spans="7:9" x14ac:dyDescent="0.25">
      <c r="G70" s="2"/>
      <c r="I70" s="1"/>
    </row>
    <row r="71" spans="7:9" x14ac:dyDescent="0.25">
      <c r="G71" s="2"/>
      <c r="I71" s="1"/>
    </row>
    <row r="72" spans="7:9" x14ac:dyDescent="0.25">
      <c r="G72" s="2"/>
      <c r="I72" s="1"/>
    </row>
    <row r="73" spans="7:9" x14ac:dyDescent="0.25">
      <c r="G73" s="2"/>
      <c r="I73" s="1"/>
    </row>
    <row r="74" spans="7:9" x14ac:dyDescent="0.25">
      <c r="G74" s="2"/>
      <c r="I74" s="1"/>
    </row>
    <row r="75" spans="7:9" x14ac:dyDescent="0.25">
      <c r="G75" s="2"/>
      <c r="I75" s="1"/>
    </row>
    <row r="76" spans="7:9" x14ac:dyDescent="0.25">
      <c r="G76" s="2"/>
      <c r="I76" s="1"/>
    </row>
    <row r="77" spans="7:9" x14ac:dyDescent="0.25">
      <c r="G77" s="2"/>
      <c r="I77" s="1"/>
    </row>
    <row r="78" spans="7:9" x14ac:dyDescent="0.25">
      <c r="G78" s="2"/>
      <c r="I78" s="1"/>
    </row>
    <row r="79" spans="7:9" x14ac:dyDescent="0.25">
      <c r="G79" s="2"/>
      <c r="I79" s="1"/>
    </row>
    <row r="80" spans="7:9" x14ac:dyDescent="0.25">
      <c r="G80" s="2"/>
      <c r="I80" s="1"/>
    </row>
    <row r="81" spans="7:9" x14ac:dyDescent="0.25">
      <c r="G81" s="2"/>
      <c r="I81" s="1"/>
    </row>
    <row r="82" spans="7:9" x14ac:dyDescent="0.25">
      <c r="G82" s="2"/>
      <c r="I82" s="1"/>
    </row>
    <row r="83" spans="7:9" x14ac:dyDescent="0.25">
      <c r="G83" s="2"/>
      <c r="I83" s="1"/>
    </row>
    <row r="84" spans="7:9" x14ac:dyDescent="0.25">
      <c r="G84" s="2"/>
      <c r="I84" s="1"/>
    </row>
    <row r="85" spans="7:9" x14ac:dyDescent="0.25">
      <c r="G85" s="2"/>
      <c r="I85" s="1"/>
    </row>
    <row r="86" spans="7:9" x14ac:dyDescent="0.25">
      <c r="G86" s="2"/>
      <c r="I86" s="1"/>
    </row>
    <row r="87" spans="7:9" x14ac:dyDescent="0.25">
      <c r="G87" s="2"/>
      <c r="I87" s="1"/>
    </row>
    <row r="88" spans="7:9" x14ac:dyDescent="0.25">
      <c r="G88" s="2"/>
      <c r="I88" s="1"/>
    </row>
    <row r="89" spans="7:9" x14ac:dyDescent="0.25">
      <c r="G89" s="2"/>
      <c r="I89" s="1"/>
    </row>
    <row r="90" spans="7:9" x14ac:dyDescent="0.25">
      <c r="G90" s="2"/>
      <c r="I90" s="1"/>
    </row>
    <row r="91" spans="7:9" x14ac:dyDescent="0.25">
      <c r="G91" s="2"/>
      <c r="I91" s="1"/>
    </row>
    <row r="92" spans="7:9" x14ac:dyDescent="0.25">
      <c r="G92" s="2"/>
      <c r="I92" s="1"/>
    </row>
    <row r="93" spans="7:9" x14ac:dyDescent="0.25">
      <c r="G93" s="2"/>
      <c r="I93" s="1"/>
    </row>
    <row r="94" spans="7:9" x14ac:dyDescent="0.25">
      <c r="G94" s="2"/>
      <c r="I94" s="1"/>
    </row>
    <row r="95" spans="7:9" x14ac:dyDescent="0.25">
      <c r="G95" s="2"/>
      <c r="I95" s="1"/>
    </row>
    <row r="96" spans="7:9" x14ac:dyDescent="0.25">
      <c r="G96" s="2"/>
      <c r="I96" s="1"/>
    </row>
    <row r="97" spans="7:9" x14ac:dyDescent="0.25">
      <c r="G97" s="2"/>
      <c r="I97" s="1"/>
    </row>
    <row r="98" spans="7:9" x14ac:dyDescent="0.25">
      <c r="G98" s="2"/>
      <c r="I98" s="1"/>
    </row>
    <row r="99" spans="7:9" x14ac:dyDescent="0.25">
      <c r="G99" s="2"/>
      <c r="I99" s="1"/>
    </row>
    <row r="100" spans="7:9" x14ac:dyDescent="0.25">
      <c r="G100" s="2"/>
      <c r="I100" s="1"/>
    </row>
    <row r="101" spans="7:9" x14ac:dyDescent="0.25">
      <c r="G101" s="2"/>
      <c r="I101" s="1"/>
    </row>
  </sheetData>
  <dataValidations count="3">
    <dataValidation type="list" allowBlank="1" showInputMessage="1" showErrorMessage="1" sqref="E2:E35 E52:E101 E37:E50" xr:uid="{00000000-0002-0000-0000-000002000000}">
      <formula1>$K$12:$K$13</formula1>
    </dataValidation>
    <dataValidation type="list" allowBlank="1" showInputMessage="1" showErrorMessage="1" sqref="C2:C35 C52:C101 C37:C50" xr:uid="{00000000-0002-0000-0000-000000000000}">
      <formula1>$Q$3:$Q$18</formula1>
    </dataValidation>
    <dataValidation type="list" allowBlank="1" showInputMessage="1" showErrorMessage="1" sqref="D2:D35 D37:D50 F52:F101 F37:F50 D52:D101 F2:F35" xr:uid="{00000000-0002-0000-0000-000001000000}">
      <formula1>$T$3:$T$39</formula1>
    </dataValidation>
  </dataValidations>
  <pageMargins left="0.7" right="0.7" top="0.75" bottom="0.75" header="0.3" footer="0.3"/>
  <pageSetup orientation="portrait" horizontalDpi="360" verticalDpi="360" r:id="rId6"/>
  <tableParts count="1">
    <tablePart r:id="rId7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59C0FF-4A52-4EAF-B151-DEA2B9C90AF6}">
  <dimension ref="A1:Q237"/>
  <sheetViews>
    <sheetView zoomScale="119" zoomScaleNormal="119" workbookViewId="0">
      <pane ySplit="1" topLeftCell="A2" activePane="bottomLeft" state="frozen"/>
      <selection pane="bottomLeft" activeCell="F29" sqref="F29"/>
    </sheetView>
  </sheetViews>
  <sheetFormatPr defaultRowHeight="15" x14ac:dyDescent="0.25"/>
  <cols>
    <col min="1" max="1" width="7.7109375" style="9" bestFit="1" customWidth="1"/>
    <col min="2" max="2" width="30.85546875" style="9" bestFit="1" customWidth="1"/>
    <col min="3" max="3" width="18" style="1" bestFit="1" customWidth="1"/>
    <col min="4" max="4" width="18.28515625" style="1" bestFit="1" customWidth="1"/>
    <col min="5" max="5" width="9.7109375" style="1" bestFit="1" customWidth="1"/>
    <col min="6" max="6" width="16.28515625" bestFit="1" customWidth="1"/>
    <col min="7" max="7" width="11.85546875" style="1" bestFit="1" customWidth="1"/>
    <col min="8" max="8" width="13.42578125" style="1" bestFit="1" customWidth="1"/>
    <col min="9" max="9" width="10.42578125" bestFit="1" customWidth="1"/>
    <col min="11" max="11" width="9.42578125" style="1" bestFit="1" customWidth="1"/>
    <col min="12" max="12" width="15.5703125" style="1" bestFit="1" customWidth="1"/>
    <col min="13" max="13" width="43.7109375" style="1" bestFit="1" customWidth="1"/>
    <col min="14" max="14" width="43.7109375" bestFit="1" customWidth="1"/>
    <col min="15" max="15" width="13.42578125" style="1" bestFit="1" customWidth="1"/>
    <col min="16" max="16" width="43.7109375" style="1" bestFit="1" customWidth="1"/>
    <col min="17" max="17" width="43.7109375" style="3" bestFit="1" customWidth="1"/>
  </cols>
  <sheetData>
    <row r="1" spans="1:17" ht="15.75" thickBot="1" x14ac:dyDescent="0.3">
      <c r="A1" s="11" t="s">
        <v>592</v>
      </c>
      <c r="B1" s="12" t="s">
        <v>1</v>
      </c>
      <c r="C1" s="13" t="s">
        <v>11</v>
      </c>
      <c r="D1" s="13" t="s">
        <v>22</v>
      </c>
      <c r="E1" s="13" t="s">
        <v>5</v>
      </c>
      <c r="F1" s="13" t="s">
        <v>2</v>
      </c>
      <c r="G1" s="13" t="s">
        <v>595</v>
      </c>
      <c r="H1" s="13" t="s">
        <v>596</v>
      </c>
      <c r="I1" s="13" t="s">
        <v>281</v>
      </c>
      <c r="J1" s="13" t="s">
        <v>597</v>
      </c>
      <c r="K1" s="13" t="s">
        <v>602</v>
      </c>
      <c r="L1" s="13" t="s">
        <v>696</v>
      </c>
      <c r="M1" s="14" t="s">
        <v>593</v>
      </c>
      <c r="O1"/>
      <c r="P1"/>
      <c r="Q1"/>
    </row>
    <row r="2" spans="1:17" ht="16.5" thickTop="1" thickBot="1" x14ac:dyDescent="0.3">
      <c r="A2" s="15">
        <v>4</v>
      </c>
      <c r="B2" s="15" t="s">
        <v>742</v>
      </c>
      <c r="C2" s="16" t="s">
        <v>10</v>
      </c>
      <c r="D2" s="16" t="s">
        <v>82</v>
      </c>
      <c r="E2" s="17">
        <v>15654</v>
      </c>
      <c r="F2" s="16" t="s">
        <v>68</v>
      </c>
      <c r="G2" s="25">
        <v>8.5</v>
      </c>
      <c r="H2" s="17" t="s">
        <v>675</v>
      </c>
      <c r="I2" s="17" t="s">
        <v>604</v>
      </c>
      <c r="J2" s="17" t="s">
        <v>604</v>
      </c>
      <c r="K2" s="17" t="s">
        <v>604</v>
      </c>
      <c r="L2" s="17" t="s">
        <v>604</v>
      </c>
      <c r="M2" s="15" t="s">
        <v>743</v>
      </c>
      <c r="O2"/>
      <c r="P2"/>
      <c r="Q2"/>
    </row>
    <row r="3" spans="1:17" ht="15.75" thickBot="1" x14ac:dyDescent="0.3">
      <c r="A3" s="15">
        <v>8</v>
      </c>
      <c r="B3" s="15" t="s">
        <v>196</v>
      </c>
      <c r="C3" s="22" t="s">
        <v>10</v>
      </c>
      <c r="D3" s="22" t="s">
        <v>82</v>
      </c>
      <c r="E3" s="17">
        <v>16558</v>
      </c>
      <c r="F3" s="16" t="s">
        <v>16</v>
      </c>
      <c r="G3" s="25"/>
      <c r="H3" s="17"/>
      <c r="I3" s="17"/>
      <c r="J3" s="17"/>
      <c r="K3" s="17"/>
      <c r="L3" s="17" t="s">
        <v>604</v>
      </c>
      <c r="M3" s="15" t="s">
        <v>197</v>
      </c>
      <c r="O3"/>
      <c r="P3"/>
      <c r="Q3"/>
    </row>
    <row r="4" spans="1:17" ht="15.75" thickBot="1" x14ac:dyDescent="0.3">
      <c r="A4" s="15">
        <v>13</v>
      </c>
      <c r="B4" s="15" t="s">
        <v>740</v>
      </c>
      <c r="C4" s="16" t="s">
        <v>33</v>
      </c>
      <c r="D4" s="16" t="s">
        <v>10</v>
      </c>
      <c r="E4" s="17">
        <v>16229</v>
      </c>
      <c r="F4" s="16" t="s">
        <v>70</v>
      </c>
      <c r="G4" s="25">
        <v>8</v>
      </c>
      <c r="H4" s="17" t="s">
        <v>675</v>
      </c>
      <c r="I4" s="17" t="s">
        <v>604</v>
      </c>
      <c r="J4" s="17" t="s">
        <v>604</v>
      </c>
      <c r="K4" s="17" t="s">
        <v>604</v>
      </c>
      <c r="L4" s="17" t="s">
        <v>604</v>
      </c>
      <c r="M4" s="15" t="s">
        <v>199</v>
      </c>
      <c r="O4"/>
      <c r="P4"/>
      <c r="Q4"/>
    </row>
    <row r="5" spans="1:17" ht="15.75" thickBot="1" x14ac:dyDescent="0.3">
      <c r="A5" s="15">
        <v>16</v>
      </c>
      <c r="B5" s="15" t="s">
        <v>198</v>
      </c>
      <c r="C5" s="22" t="s">
        <v>10</v>
      </c>
      <c r="D5" s="22" t="s">
        <v>33</v>
      </c>
      <c r="E5" s="17">
        <v>16224</v>
      </c>
      <c r="F5" s="16" t="s">
        <v>16</v>
      </c>
      <c r="G5" s="25"/>
      <c r="H5" s="17"/>
      <c r="I5" s="17"/>
      <c r="J5" s="17"/>
      <c r="K5" s="17"/>
      <c r="L5" s="17" t="s">
        <v>604</v>
      </c>
      <c r="M5" s="15" t="s">
        <v>199</v>
      </c>
      <c r="O5"/>
      <c r="P5"/>
      <c r="Q5"/>
    </row>
    <row r="6" spans="1:17" ht="15.75" thickBot="1" x14ac:dyDescent="0.3">
      <c r="A6" s="15">
        <v>19</v>
      </c>
      <c r="B6" s="15" t="s">
        <v>200</v>
      </c>
      <c r="C6" s="22" t="s">
        <v>10</v>
      </c>
      <c r="D6" s="22" t="s">
        <v>33</v>
      </c>
      <c r="E6" s="17">
        <v>16224</v>
      </c>
      <c r="F6" s="16" t="s">
        <v>16</v>
      </c>
      <c r="G6" s="25"/>
      <c r="H6" s="17"/>
      <c r="I6" s="17"/>
      <c r="J6" s="17"/>
      <c r="K6" s="17"/>
      <c r="L6" s="17" t="s">
        <v>604</v>
      </c>
      <c r="M6" s="15" t="s">
        <v>201</v>
      </c>
      <c r="O6"/>
      <c r="P6"/>
      <c r="Q6"/>
    </row>
    <row r="7" spans="1:17" ht="15.75" thickBot="1" x14ac:dyDescent="0.3">
      <c r="A7" s="15">
        <v>21</v>
      </c>
      <c r="B7" s="15" t="s">
        <v>739</v>
      </c>
      <c r="C7" s="16" t="s">
        <v>33</v>
      </c>
      <c r="D7" s="16" t="s">
        <v>10</v>
      </c>
      <c r="E7" s="17">
        <v>16362</v>
      </c>
      <c r="F7" s="16" t="s">
        <v>70</v>
      </c>
      <c r="G7" s="25">
        <v>9.5</v>
      </c>
      <c r="H7" s="17" t="s">
        <v>675</v>
      </c>
      <c r="I7" s="17" t="s">
        <v>604</v>
      </c>
      <c r="J7" s="17" t="s">
        <v>604</v>
      </c>
      <c r="K7" s="17" t="s">
        <v>604</v>
      </c>
      <c r="L7" s="17" t="s">
        <v>604</v>
      </c>
      <c r="M7" s="15" t="s">
        <v>201</v>
      </c>
      <c r="O7"/>
      <c r="P7"/>
      <c r="Q7"/>
    </row>
    <row r="8" spans="1:17" ht="15.75" thickBot="1" x14ac:dyDescent="0.3">
      <c r="A8" s="15">
        <v>29</v>
      </c>
      <c r="B8" s="15" t="s">
        <v>202</v>
      </c>
      <c r="C8" s="22" t="s">
        <v>60</v>
      </c>
      <c r="D8" s="22" t="s">
        <v>71</v>
      </c>
      <c r="E8" s="17">
        <v>16224</v>
      </c>
      <c r="F8" s="16" t="s">
        <v>16</v>
      </c>
      <c r="G8" s="25"/>
      <c r="H8" s="17"/>
      <c r="I8" s="17"/>
      <c r="J8" s="17"/>
      <c r="K8" s="17"/>
      <c r="L8" s="17" t="s">
        <v>604</v>
      </c>
      <c r="M8" s="15" t="s">
        <v>203</v>
      </c>
      <c r="O8"/>
      <c r="P8"/>
      <c r="Q8"/>
    </row>
    <row r="9" spans="1:17" ht="15.75" thickBot="1" x14ac:dyDescent="0.3">
      <c r="A9" s="15">
        <v>35</v>
      </c>
      <c r="B9" s="15" t="s">
        <v>204</v>
      </c>
      <c r="C9" s="22" t="s">
        <v>10</v>
      </c>
      <c r="D9" s="22" t="s">
        <v>39</v>
      </c>
      <c r="E9" s="17">
        <v>15311</v>
      </c>
      <c r="F9" s="16" t="s">
        <v>69</v>
      </c>
      <c r="G9" s="25"/>
      <c r="H9" s="17"/>
      <c r="I9" s="17"/>
      <c r="J9" s="17"/>
      <c r="K9" s="17"/>
      <c r="L9" s="17" t="s">
        <v>604</v>
      </c>
      <c r="M9" s="15" t="s">
        <v>205</v>
      </c>
      <c r="O9"/>
      <c r="P9"/>
      <c r="Q9"/>
    </row>
    <row r="10" spans="1:17" ht="15.75" thickBot="1" x14ac:dyDescent="0.3">
      <c r="A10" s="15">
        <v>37</v>
      </c>
      <c r="B10" s="15" t="s">
        <v>206</v>
      </c>
      <c r="C10" s="22" t="s">
        <v>10</v>
      </c>
      <c r="D10" s="22" t="s">
        <v>39</v>
      </c>
      <c r="E10" s="17">
        <v>15493</v>
      </c>
      <c r="F10" s="16" t="s">
        <v>69</v>
      </c>
      <c r="G10" s="25"/>
      <c r="H10" s="17"/>
      <c r="I10" s="17"/>
      <c r="J10" s="17"/>
      <c r="K10" s="17"/>
      <c r="L10" s="17" t="s">
        <v>604</v>
      </c>
      <c r="M10" s="15" t="s">
        <v>207</v>
      </c>
      <c r="O10"/>
      <c r="P10"/>
      <c r="Q10"/>
    </row>
    <row r="11" spans="1:17" ht="15.75" thickBot="1" x14ac:dyDescent="0.3">
      <c r="A11" s="15">
        <v>40</v>
      </c>
      <c r="B11" s="15" t="s">
        <v>208</v>
      </c>
      <c r="C11" s="22" t="s">
        <v>10</v>
      </c>
      <c r="D11" s="22" t="s">
        <v>39</v>
      </c>
      <c r="E11" s="17">
        <v>15738</v>
      </c>
      <c r="F11" s="16" t="s">
        <v>69</v>
      </c>
      <c r="G11" s="25"/>
      <c r="H11" s="17"/>
      <c r="I11" s="17"/>
      <c r="J11" s="17"/>
      <c r="K11" s="17"/>
      <c r="L11" s="17" t="s">
        <v>604</v>
      </c>
      <c r="M11" s="15" t="s">
        <v>209</v>
      </c>
      <c r="O11"/>
      <c r="P11"/>
      <c r="Q11"/>
    </row>
    <row r="12" spans="1:17" ht="15.75" thickBot="1" x14ac:dyDescent="0.3">
      <c r="A12" s="15">
        <v>43</v>
      </c>
      <c r="B12" s="15" t="s">
        <v>741</v>
      </c>
      <c r="C12" s="16" t="s">
        <v>10</v>
      </c>
      <c r="D12" s="16" t="s">
        <v>50</v>
      </c>
      <c r="E12" s="17">
        <v>14489</v>
      </c>
      <c r="F12" s="16" t="s">
        <v>16</v>
      </c>
      <c r="G12" s="25">
        <v>7</v>
      </c>
      <c r="H12" s="17" t="s">
        <v>675</v>
      </c>
      <c r="I12" s="17" t="s">
        <v>604</v>
      </c>
      <c r="J12" s="17" t="s">
        <v>604</v>
      </c>
      <c r="K12" s="17" t="s">
        <v>604</v>
      </c>
      <c r="L12" s="17" t="s">
        <v>604</v>
      </c>
      <c r="M12" s="15" t="s">
        <v>211</v>
      </c>
      <c r="O12"/>
      <c r="P12"/>
      <c r="Q12"/>
    </row>
    <row r="13" spans="1:17" ht="15.75" thickBot="1" x14ac:dyDescent="0.3">
      <c r="A13" s="15">
        <v>50</v>
      </c>
      <c r="B13" s="15" t="s">
        <v>210</v>
      </c>
      <c r="C13" s="22" t="s">
        <v>82</v>
      </c>
      <c r="D13" s="22" t="s">
        <v>50</v>
      </c>
      <c r="E13" s="17">
        <v>14489</v>
      </c>
      <c r="F13" s="16" t="s">
        <v>16</v>
      </c>
      <c r="G13" s="25"/>
      <c r="H13" s="17"/>
      <c r="I13" s="17"/>
      <c r="J13" s="17"/>
      <c r="K13" s="17"/>
      <c r="L13" s="17" t="s">
        <v>604</v>
      </c>
      <c r="M13" s="15" t="s">
        <v>211</v>
      </c>
      <c r="O13"/>
      <c r="P13"/>
      <c r="Q13"/>
    </row>
    <row r="14" spans="1:17" ht="15.75" thickBot="1" x14ac:dyDescent="0.3">
      <c r="A14" s="15">
        <v>53</v>
      </c>
      <c r="B14" s="15" t="s">
        <v>213</v>
      </c>
      <c r="C14" s="22" t="s">
        <v>17</v>
      </c>
      <c r="D14" s="22" t="s">
        <v>39</v>
      </c>
      <c r="E14" s="17">
        <v>15888</v>
      </c>
      <c r="F14" s="16" t="s">
        <v>16</v>
      </c>
      <c r="G14" s="25"/>
      <c r="H14" s="17"/>
      <c r="I14" s="17"/>
      <c r="J14" s="17"/>
      <c r="K14" s="17"/>
      <c r="L14" s="17" t="s">
        <v>604</v>
      </c>
      <c r="M14" s="15" t="s">
        <v>212</v>
      </c>
      <c r="O14"/>
      <c r="P14"/>
      <c r="Q14"/>
    </row>
    <row r="15" spans="1:17" ht="15.75" thickBot="1" x14ac:dyDescent="0.3">
      <c r="A15" s="15">
        <v>60</v>
      </c>
      <c r="B15" s="15" t="s">
        <v>345</v>
      </c>
      <c r="C15" s="22" t="s">
        <v>30</v>
      </c>
      <c r="D15" s="22" t="s">
        <v>67</v>
      </c>
      <c r="E15" s="17">
        <v>15554</v>
      </c>
      <c r="F15" s="16" t="s">
        <v>29</v>
      </c>
      <c r="G15" s="25"/>
      <c r="H15" s="17"/>
      <c r="I15" s="17"/>
      <c r="J15" s="17"/>
      <c r="K15" s="17"/>
      <c r="L15" s="17" t="s">
        <v>604</v>
      </c>
      <c r="M15" s="15" t="s">
        <v>215</v>
      </c>
      <c r="O15"/>
      <c r="P15"/>
      <c r="Q15"/>
    </row>
    <row r="16" spans="1:17" ht="15.75" thickBot="1" x14ac:dyDescent="0.3">
      <c r="A16" s="15">
        <v>65</v>
      </c>
      <c r="B16" s="15" t="s">
        <v>276</v>
      </c>
      <c r="C16" s="16" t="s">
        <v>30</v>
      </c>
      <c r="D16" s="16" t="s">
        <v>82</v>
      </c>
      <c r="E16" s="17">
        <v>14427</v>
      </c>
      <c r="F16" s="16" t="s">
        <v>75</v>
      </c>
      <c r="G16" s="25">
        <v>9</v>
      </c>
      <c r="H16" s="17" t="s">
        <v>723</v>
      </c>
      <c r="I16" s="17" t="s">
        <v>604</v>
      </c>
      <c r="J16" s="17" t="s">
        <v>603</v>
      </c>
      <c r="K16" s="17" t="s">
        <v>604</v>
      </c>
      <c r="L16" s="17" t="s">
        <v>604</v>
      </c>
      <c r="M16" s="15" t="s">
        <v>218</v>
      </c>
      <c r="O16"/>
      <c r="P16"/>
      <c r="Q16"/>
    </row>
    <row r="17" spans="1:17" ht="15.75" thickBot="1" x14ac:dyDescent="0.3">
      <c r="A17" s="15">
        <v>81</v>
      </c>
      <c r="B17" s="15" t="s">
        <v>221</v>
      </c>
      <c r="C17" s="22" t="s">
        <v>63</v>
      </c>
      <c r="D17" s="22" t="s">
        <v>59</v>
      </c>
      <c r="E17" s="17">
        <v>15128</v>
      </c>
      <c r="F17" s="16" t="s">
        <v>74</v>
      </c>
      <c r="G17" s="25"/>
      <c r="H17" s="17"/>
      <c r="I17" s="17"/>
      <c r="J17" s="17"/>
      <c r="K17" s="17"/>
      <c r="L17" s="17" t="s">
        <v>604</v>
      </c>
      <c r="M17" s="15" t="s">
        <v>222</v>
      </c>
      <c r="O17"/>
      <c r="P17"/>
      <c r="Q17"/>
    </row>
    <row r="18" spans="1:17" ht="15.75" thickBot="1" x14ac:dyDescent="0.3">
      <c r="A18" s="15">
        <v>84</v>
      </c>
      <c r="B18" s="15" t="s">
        <v>744</v>
      </c>
      <c r="C18" s="16" t="s">
        <v>10</v>
      </c>
      <c r="D18" s="16" t="s">
        <v>50</v>
      </c>
      <c r="E18" s="17">
        <v>14496</v>
      </c>
      <c r="F18" s="16" t="s">
        <v>16</v>
      </c>
      <c r="G18" s="25">
        <v>7</v>
      </c>
      <c r="H18" s="17" t="s">
        <v>675</v>
      </c>
      <c r="I18" s="17" t="s">
        <v>604</v>
      </c>
      <c r="J18" s="17" t="s">
        <v>604</v>
      </c>
      <c r="K18" s="17" t="s">
        <v>604</v>
      </c>
      <c r="L18" s="17" t="s">
        <v>604</v>
      </c>
      <c r="M18" s="15" t="s">
        <v>228</v>
      </c>
      <c r="O18"/>
      <c r="P18"/>
      <c r="Q18"/>
    </row>
    <row r="19" spans="1:17" ht="15.75" thickBot="1" x14ac:dyDescent="0.3">
      <c r="A19" s="15">
        <v>92</v>
      </c>
      <c r="B19" s="15" t="s">
        <v>745</v>
      </c>
      <c r="C19" s="16" t="s">
        <v>10</v>
      </c>
      <c r="D19" s="16" t="s">
        <v>39</v>
      </c>
      <c r="E19" s="17">
        <v>14754</v>
      </c>
      <c r="F19" s="16" t="s">
        <v>70</v>
      </c>
      <c r="G19" s="25">
        <v>7.5</v>
      </c>
      <c r="H19" s="17" t="s">
        <v>675</v>
      </c>
      <c r="I19" s="17" t="s">
        <v>604</v>
      </c>
      <c r="J19" s="17" t="s">
        <v>604</v>
      </c>
      <c r="K19" s="17" t="s">
        <v>604</v>
      </c>
      <c r="L19" s="17" t="s">
        <v>604</v>
      </c>
      <c r="M19" s="15" t="s">
        <v>746</v>
      </c>
      <c r="O19"/>
      <c r="P19"/>
      <c r="Q19"/>
    </row>
    <row r="20" spans="1:17" ht="15.75" thickBot="1" x14ac:dyDescent="0.3">
      <c r="A20" s="15">
        <v>94</v>
      </c>
      <c r="B20" s="15" t="s">
        <v>223</v>
      </c>
      <c r="C20" s="22" t="s">
        <v>10</v>
      </c>
      <c r="D20" s="22" t="s">
        <v>39</v>
      </c>
      <c r="E20" s="17">
        <v>15097</v>
      </c>
      <c r="F20" s="16" t="s">
        <v>16</v>
      </c>
      <c r="G20" s="25"/>
      <c r="H20" s="17"/>
      <c r="I20" s="17"/>
      <c r="J20" s="17"/>
      <c r="K20" s="17"/>
      <c r="L20" s="17" t="s">
        <v>604</v>
      </c>
      <c r="M20" s="15" t="s">
        <v>224</v>
      </c>
      <c r="O20"/>
      <c r="P20"/>
      <c r="Q20"/>
    </row>
    <row r="21" spans="1:17" ht="15.75" thickBot="1" x14ac:dyDescent="0.3">
      <c r="A21" s="15">
        <v>106</v>
      </c>
      <c r="B21" s="15" t="s">
        <v>225</v>
      </c>
      <c r="C21" s="22" t="s">
        <v>10</v>
      </c>
      <c r="D21" s="22" t="s">
        <v>66</v>
      </c>
      <c r="E21" s="17">
        <v>16316</v>
      </c>
      <c r="F21" s="16" t="s">
        <v>16</v>
      </c>
      <c r="G21" s="25"/>
      <c r="H21" s="17"/>
      <c r="I21" s="17"/>
      <c r="J21" s="17"/>
      <c r="K21" s="17"/>
      <c r="L21" s="17" t="s">
        <v>604</v>
      </c>
      <c r="M21" s="15" t="s">
        <v>226</v>
      </c>
      <c r="O21"/>
      <c r="P21"/>
      <c r="Q21"/>
    </row>
    <row r="22" spans="1:17" ht="15.75" thickBot="1" x14ac:dyDescent="0.3">
      <c r="A22" s="15">
        <v>111</v>
      </c>
      <c r="B22" s="15" t="s">
        <v>725</v>
      </c>
      <c r="C22" s="16" t="s">
        <v>64</v>
      </c>
      <c r="D22" s="16" t="s">
        <v>94</v>
      </c>
      <c r="E22" s="17">
        <v>15079</v>
      </c>
      <c r="F22" s="16" t="s">
        <v>184</v>
      </c>
      <c r="G22" s="25">
        <v>10</v>
      </c>
      <c r="H22" s="17" t="s">
        <v>675</v>
      </c>
      <c r="I22" s="17" t="s">
        <v>604</v>
      </c>
      <c r="J22" s="17" t="s">
        <v>604</v>
      </c>
      <c r="K22" s="17" t="s">
        <v>604</v>
      </c>
      <c r="L22" s="17" t="s">
        <v>604</v>
      </c>
      <c r="M22" s="15" t="s">
        <v>724</v>
      </c>
      <c r="O22"/>
      <c r="P22"/>
      <c r="Q22"/>
    </row>
    <row r="23" spans="1:17" ht="15.75" thickBot="1" x14ac:dyDescent="0.3">
      <c r="A23" s="15">
        <v>115</v>
      </c>
      <c r="B23" s="15" t="s">
        <v>722</v>
      </c>
      <c r="C23" s="16" t="s">
        <v>64</v>
      </c>
      <c r="D23" s="16" t="s">
        <v>82</v>
      </c>
      <c r="E23" s="17">
        <v>15540</v>
      </c>
      <c r="F23" s="16" t="s">
        <v>68</v>
      </c>
      <c r="G23" s="25">
        <v>9</v>
      </c>
      <c r="H23" s="17" t="s">
        <v>723</v>
      </c>
      <c r="I23" s="17" t="s">
        <v>604</v>
      </c>
      <c r="J23" s="17" t="s">
        <v>604</v>
      </c>
      <c r="K23" s="17" t="s">
        <v>604</v>
      </c>
      <c r="L23" s="17" t="s">
        <v>604</v>
      </c>
      <c r="M23" s="15" t="s">
        <v>724</v>
      </c>
      <c r="O23"/>
      <c r="P23"/>
      <c r="Q23"/>
    </row>
    <row r="24" spans="1:17" ht="15.75" thickBot="1" x14ac:dyDescent="0.3">
      <c r="A24" s="15">
        <v>119</v>
      </c>
      <c r="B24" s="15" t="s">
        <v>227</v>
      </c>
      <c r="C24" s="22" t="s">
        <v>64</v>
      </c>
      <c r="D24" s="22" t="s">
        <v>92</v>
      </c>
      <c r="E24" s="17">
        <v>16346</v>
      </c>
      <c r="F24" s="16" t="s">
        <v>16</v>
      </c>
      <c r="G24" s="25"/>
      <c r="H24" s="17"/>
      <c r="I24" s="17"/>
      <c r="J24" s="17"/>
      <c r="K24" s="17"/>
      <c r="L24" s="17" t="s">
        <v>604</v>
      </c>
      <c r="M24" s="15" t="s">
        <v>228</v>
      </c>
      <c r="O24"/>
      <c r="P24"/>
      <c r="Q24"/>
    </row>
    <row r="25" spans="1:17" ht="15.75" thickBot="1" x14ac:dyDescent="0.3">
      <c r="A25" s="15">
        <v>126</v>
      </c>
      <c r="B25" s="15" t="s">
        <v>729</v>
      </c>
      <c r="C25" s="16" t="s">
        <v>10</v>
      </c>
      <c r="D25" s="16" t="s">
        <v>82</v>
      </c>
      <c r="E25" s="17">
        <v>15155</v>
      </c>
      <c r="F25" s="16" t="s">
        <v>84</v>
      </c>
      <c r="G25" s="25">
        <v>6.5</v>
      </c>
      <c r="H25" s="17" t="s">
        <v>675</v>
      </c>
      <c r="I25" s="17" t="s">
        <v>604</v>
      </c>
      <c r="J25" s="17" t="s">
        <v>604</v>
      </c>
      <c r="K25" s="17" t="s">
        <v>604</v>
      </c>
      <c r="L25" s="17" t="s">
        <v>604</v>
      </c>
      <c r="M25" s="15" t="s">
        <v>728</v>
      </c>
      <c r="O25"/>
      <c r="P25"/>
      <c r="Q25"/>
    </row>
    <row r="26" spans="1:17" ht="15.75" thickBot="1" x14ac:dyDescent="0.3">
      <c r="A26" s="15">
        <v>144</v>
      </c>
      <c r="B26" s="15" t="s">
        <v>229</v>
      </c>
      <c r="C26" s="22" t="s">
        <v>10</v>
      </c>
      <c r="D26" s="22" t="s">
        <v>94</v>
      </c>
      <c r="E26" s="17">
        <v>15128</v>
      </c>
      <c r="F26" s="16" t="s">
        <v>16</v>
      </c>
      <c r="G26" s="25"/>
      <c r="H26" s="17"/>
      <c r="I26" s="17"/>
      <c r="J26" s="17"/>
      <c r="K26" s="17"/>
      <c r="L26" s="17" t="s">
        <v>604</v>
      </c>
      <c r="M26" s="15"/>
      <c r="O26"/>
      <c r="P26"/>
      <c r="Q26"/>
    </row>
    <row r="27" spans="1:17" ht="15.75" thickBot="1" x14ac:dyDescent="0.3">
      <c r="A27" s="15">
        <v>145</v>
      </c>
      <c r="B27" s="15" t="s">
        <v>738</v>
      </c>
      <c r="C27" s="16" t="s">
        <v>30</v>
      </c>
      <c r="D27" s="16" t="s">
        <v>65</v>
      </c>
      <c r="E27" s="17">
        <v>13815</v>
      </c>
      <c r="F27" s="16" t="s">
        <v>75</v>
      </c>
      <c r="G27" s="25">
        <v>6.5</v>
      </c>
      <c r="H27" s="17" t="s">
        <v>675</v>
      </c>
      <c r="I27" s="17" t="s">
        <v>604</v>
      </c>
      <c r="J27" s="17" t="s">
        <v>604</v>
      </c>
      <c r="K27" s="17" t="s">
        <v>604</v>
      </c>
      <c r="L27" s="17" t="s">
        <v>604</v>
      </c>
      <c r="M27" s="15"/>
      <c r="O27"/>
      <c r="P27"/>
      <c r="Q27"/>
    </row>
    <row r="28" spans="1:17" ht="15.75" thickBot="1" x14ac:dyDescent="0.3">
      <c r="A28" s="15">
        <v>165</v>
      </c>
      <c r="B28" s="15" t="s">
        <v>230</v>
      </c>
      <c r="C28" s="22" t="s">
        <v>80</v>
      </c>
      <c r="D28" s="22" t="s">
        <v>82</v>
      </c>
      <c r="E28" s="17">
        <v>14642</v>
      </c>
      <c r="F28" s="16" t="s">
        <v>83</v>
      </c>
      <c r="G28" s="25"/>
      <c r="H28" s="17"/>
      <c r="I28" s="17"/>
      <c r="J28" s="17"/>
      <c r="K28" s="17"/>
      <c r="L28" s="17" t="s">
        <v>604</v>
      </c>
      <c r="M28" s="15" t="s">
        <v>231</v>
      </c>
      <c r="O28"/>
      <c r="P28"/>
      <c r="Q28"/>
    </row>
    <row r="29" spans="1:17" ht="15.75" thickBot="1" x14ac:dyDescent="0.3">
      <c r="A29" s="15">
        <v>175</v>
      </c>
      <c r="B29" s="15" t="s">
        <v>232</v>
      </c>
      <c r="C29" s="22" t="s">
        <v>10</v>
      </c>
      <c r="D29" s="22" t="s">
        <v>80</v>
      </c>
      <c r="E29" s="17">
        <v>16346</v>
      </c>
      <c r="F29" s="16" t="s">
        <v>83</v>
      </c>
      <c r="G29" s="25"/>
      <c r="H29" s="17"/>
      <c r="I29" s="17"/>
      <c r="J29" s="17"/>
      <c r="K29" s="17"/>
      <c r="L29" s="17" t="s">
        <v>604</v>
      </c>
      <c r="M29" s="15" t="s">
        <v>233</v>
      </c>
      <c r="O29"/>
      <c r="P29"/>
      <c r="Q29"/>
    </row>
    <row r="30" spans="1:17" ht="15.75" thickBot="1" x14ac:dyDescent="0.3">
      <c r="A30" s="15">
        <v>177</v>
      </c>
      <c r="B30" s="15" t="s">
        <v>234</v>
      </c>
      <c r="C30" s="22" t="s">
        <v>60</v>
      </c>
      <c r="D30" s="22" t="s">
        <v>80</v>
      </c>
      <c r="E30" s="17">
        <v>16346</v>
      </c>
      <c r="F30" s="16" t="s">
        <v>83</v>
      </c>
      <c r="G30" s="25"/>
      <c r="H30" s="17"/>
      <c r="I30" s="17"/>
      <c r="J30" s="17"/>
      <c r="K30" s="17"/>
      <c r="L30" s="17" t="s">
        <v>604</v>
      </c>
      <c r="M30" s="15" t="s">
        <v>235</v>
      </c>
      <c r="O30"/>
      <c r="P30"/>
      <c r="Q30"/>
    </row>
    <row r="31" spans="1:17" ht="15.75" thickBot="1" x14ac:dyDescent="0.3">
      <c r="A31" s="15">
        <v>184</v>
      </c>
      <c r="B31" s="15" t="s">
        <v>726</v>
      </c>
      <c r="C31" s="16" t="s">
        <v>33</v>
      </c>
      <c r="D31" s="16" t="s">
        <v>10</v>
      </c>
      <c r="E31" s="17">
        <v>16234</v>
      </c>
      <c r="F31" s="16" t="s">
        <v>70</v>
      </c>
      <c r="G31" s="25">
        <v>8</v>
      </c>
      <c r="H31" s="17" t="s">
        <v>675</v>
      </c>
      <c r="I31" s="17" t="s">
        <v>604</v>
      </c>
      <c r="J31" s="17" t="s">
        <v>603</v>
      </c>
      <c r="K31" s="17" t="s">
        <v>604</v>
      </c>
      <c r="L31" s="17" t="s">
        <v>604</v>
      </c>
      <c r="M31" s="15" t="s">
        <v>727</v>
      </c>
      <c r="O31"/>
      <c r="P31"/>
      <c r="Q31"/>
    </row>
    <row r="32" spans="1:17" ht="15.75" thickBot="1" x14ac:dyDescent="0.3">
      <c r="A32" s="15">
        <v>200</v>
      </c>
      <c r="B32" s="15" t="s">
        <v>236</v>
      </c>
      <c r="C32" s="22" t="s">
        <v>10</v>
      </c>
      <c r="D32" s="22" t="s">
        <v>33</v>
      </c>
      <c r="E32" s="17">
        <v>16497</v>
      </c>
      <c r="F32" s="16" t="s">
        <v>16</v>
      </c>
      <c r="G32" s="25"/>
      <c r="H32" s="17"/>
      <c r="I32" s="17"/>
      <c r="J32" s="17"/>
      <c r="K32" s="17"/>
      <c r="L32" s="17" t="s">
        <v>604</v>
      </c>
      <c r="M32" s="15"/>
      <c r="O32"/>
      <c r="P32"/>
      <c r="Q32"/>
    </row>
    <row r="33" spans="1:17" ht="15.75" thickBot="1" x14ac:dyDescent="0.3">
      <c r="A33" s="15">
        <v>239</v>
      </c>
      <c r="B33" s="15" t="s">
        <v>237</v>
      </c>
      <c r="C33" s="22" t="s">
        <v>10</v>
      </c>
      <c r="D33" s="22" t="s">
        <v>88</v>
      </c>
      <c r="E33" s="17">
        <v>14732</v>
      </c>
      <c r="F33" s="16" t="s">
        <v>83</v>
      </c>
      <c r="G33" s="25"/>
      <c r="H33" s="17"/>
      <c r="I33" s="17"/>
      <c r="J33" s="17"/>
      <c r="K33" s="17"/>
      <c r="L33" s="17" t="s">
        <v>604</v>
      </c>
      <c r="M33" s="15" t="s">
        <v>238</v>
      </c>
      <c r="O33"/>
      <c r="P33"/>
      <c r="Q33"/>
    </row>
    <row r="34" spans="1:17" ht="15.75" thickBot="1" x14ac:dyDescent="0.3">
      <c r="A34" s="15">
        <v>249</v>
      </c>
      <c r="B34" s="15" t="s">
        <v>239</v>
      </c>
      <c r="C34" s="22" t="s">
        <v>63</v>
      </c>
      <c r="D34" s="22" t="s">
        <v>96</v>
      </c>
      <c r="E34" s="17">
        <v>15128</v>
      </c>
      <c r="F34" s="16" t="s">
        <v>74</v>
      </c>
      <c r="G34" s="25"/>
      <c r="H34" s="17"/>
      <c r="I34" s="17"/>
      <c r="J34" s="17"/>
      <c r="K34" s="17"/>
      <c r="L34" s="17" t="s">
        <v>604</v>
      </c>
      <c r="M34" s="15" t="s">
        <v>240</v>
      </c>
      <c r="O34"/>
      <c r="P34"/>
      <c r="Q34"/>
    </row>
    <row r="35" spans="1:17" ht="15.75" thickBot="1" x14ac:dyDescent="0.3">
      <c r="A35" s="15">
        <v>250</v>
      </c>
      <c r="B35" s="15" t="s">
        <v>678</v>
      </c>
      <c r="C35" s="16" t="s">
        <v>33</v>
      </c>
      <c r="D35" s="16" t="s">
        <v>63</v>
      </c>
      <c r="E35" s="17">
        <v>15655</v>
      </c>
      <c r="F35" s="16" t="s">
        <v>74</v>
      </c>
      <c r="G35" s="25">
        <v>8.5</v>
      </c>
      <c r="H35" s="17" t="s">
        <v>675</v>
      </c>
      <c r="I35" s="17" t="s">
        <v>604</v>
      </c>
      <c r="J35" s="17" t="s">
        <v>604</v>
      </c>
      <c r="K35" s="17" t="s">
        <v>604</v>
      </c>
      <c r="L35" s="17" t="s">
        <v>604</v>
      </c>
      <c r="M35" s="15" t="s">
        <v>687</v>
      </c>
      <c r="O35"/>
      <c r="P35"/>
      <c r="Q35"/>
    </row>
    <row r="36" spans="1:17" ht="15.75" thickBot="1" x14ac:dyDescent="0.3">
      <c r="A36" s="15" t="s">
        <v>730</v>
      </c>
      <c r="B36" s="15" t="s">
        <v>241</v>
      </c>
      <c r="C36" s="22" t="s">
        <v>10</v>
      </c>
      <c r="D36" s="22" t="s">
        <v>39</v>
      </c>
      <c r="E36" s="17">
        <v>16438</v>
      </c>
      <c r="F36" s="16" t="s">
        <v>16</v>
      </c>
      <c r="G36" s="25"/>
      <c r="H36" s="17"/>
      <c r="I36" s="17"/>
      <c r="J36" s="17"/>
      <c r="K36" s="17"/>
      <c r="L36" s="17" t="s">
        <v>604</v>
      </c>
      <c r="M36" s="15" t="s">
        <v>242</v>
      </c>
      <c r="O36"/>
      <c r="P36"/>
      <c r="Q36"/>
    </row>
    <row r="37" spans="1:17" ht="15.75" thickBot="1" x14ac:dyDescent="0.3">
      <c r="A37" s="15" t="s">
        <v>731</v>
      </c>
      <c r="B37" s="15" t="s">
        <v>418</v>
      </c>
      <c r="C37" s="22" t="s">
        <v>30</v>
      </c>
      <c r="D37" s="22" t="s">
        <v>39</v>
      </c>
      <c r="E37" s="17">
        <v>16224</v>
      </c>
      <c r="F37" s="16" t="s">
        <v>29</v>
      </c>
      <c r="G37" s="25"/>
      <c r="H37" s="17"/>
      <c r="I37" s="17"/>
      <c r="J37" s="17"/>
      <c r="K37" s="17"/>
      <c r="L37" s="17" t="s">
        <v>604</v>
      </c>
      <c r="M37" s="15" t="s">
        <v>419</v>
      </c>
      <c r="O37"/>
      <c r="P37"/>
      <c r="Q37"/>
    </row>
    <row r="38" spans="1:17" ht="15.75" thickBot="1" x14ac:dyDescent="0.3">
      <c r="A38" s="15" t="s">
        <v>747</v>
      </c>
      <c r="B38" s="15" t="s">
        <v>748</v>
      </c>
      <c r="C38" s="22" t="s">
        <v>10</v>
      </c>
      <c r="D38" s="22" t="s">
        <v>59</v>
      </c>
      <c r="E38" s="17">
        <v>14744</v>
      </c>
      <c r="F38" s="16" t="s">
        <v>70</v>
      </c>
      <c r="G38" s="25">
        <v>10</v>
      </c>
      <c r="H38" s="17" t="s">
        <v>675</v>
      </c>
      <c r="I38" s="17" t="s">
        <v>604</v>
      </c>
      <c r="J38" s="17" t="s">
        <v>603</v>
      </c>
      <c r="K38" s="17" t="s">
        <v>604</v>
      </c>
      <c r="L38" s="17" t="s">
        <v>603</v>
      </c>
      <c r="M38" s="15" t="s">
        <v>697</v>
      </c>
      <c r="O38"/>
      <c r="P38"/>
      <c r="Q38"/>
    </row>
    <row r="39" spans="1:17" ht="15.75" thickBot="1" x14ac:dyDescent="0.3">
      <c r="A39" s="15" t="s">
        <v>732</v>
      </c>
      <c r="B39" s="15" t="s">
        <v>733</v>
      </c>
      <c r="C39" s="16" t="s">
        <v>30</v>
      </c>
      <c r="D39" s="16" t="s">
        <v>79</v>
      </c>
      <c r="E39" s="17">
        <v>15352</v>
      </c>
      <c r="F39" s="16" t="s">
        <v>29</v>
      </c>
      <c r="G39" s="25">
        <v>7</v>
      </c>
      <c r="H39" s="17" t="s">
        <v>675</v>
      </c>
      <c r="I39" s="17" t="s">
        <v>604</v>
      </c>
      <c r="J39" s="17" t="s">
        <v>604</v>
      </c>
      <c r="K39" s="17" t="s">
        <v>604</v>
      </c>
      <c r="L39" s="17" t="s">
        <v>604</v>
      </c>
      <c r="M39" s="15" t="s">
        <v>734</v>
      </c>
      <c r="O39"/>
      <c r="P39"/>
      <c r="Q39"/>
    </row>
    <row r="40" spans="1:17" ht="15.75" thickBot="1" x14ac:dyDescent="0.3">
      <c r="A40" s="15" t="s">
        <v>735</v>
      </c>
      <c r="B40" s="15" t="s">
        <v>736</v>
      </c>
      <c r="C40" s="16" t="s">
        <v>59</v>
      </c>
      <c r="D40" s="16" t="s">
        <v>10</v>
      </c>
      <c r="E40" s="17">
        <v>14758</v>
      </c>
      <c r="F40" s="16" t="s">
        <v>83</v>
      </c>
      <c r="G40" s="25">
        <v>6.5</v>
      </c>
      <c r="H40" s="17" t="s">
        <v>704</v>
      </c>
      <c r="I40" s="17" t="s">
        <v>604</v>
      </c>
      <c r="J40" s="17" t="s">
        <v>604</v>
      </c>
      <c r="K40" s="17" t="s">
        <v>604</v>
      </c>
      <c r="L40" s="17" t="s">
        <v>604</v>
      </c>
      <c r="M40" s="15" t="s">
        <v>737</v>
      </c>
      <c r="O40"/>
      <c r="P40"/>
      <c r="Q40"/>
    </row>
    <row r="41" spans="1:17" ht="15.75" thickBot="1" x14ac:dyDescent="0.3">
      <c r="A41" s="15" t="s">
        <v>245</v>
      </c>
      <c r="B41" s="15" t="s">
        <v>246</v>
      </c>
      <c r="C41" s="22" t="s">
        <v>60</v>
      </c>
      <c r="D41" s="22" t="s">
        <v>39</v>
      </c>
      <c r="E41" s="17">
        <v>16346</v>
      </c>
      <c r="F41" s="16" t="s">
        <v>16</v>
      </c>
      <c r="G41" s="25"/>
      <c r="H41" s="17"/>
      <c r="I41" s="17"/>
      <c r="J41" s="17"/>
      <c r="K41" s="17"/>
      <c r="L41" s="17" t="s">
        <v>604</v>
      </c>
      <c r="M41" s="15" t="s">
        <v>247</v>
      </c>
      <c r="O41"/>
      <c r="P41"/>
      <c r="Q41"/>
    </row>
    <row r="42" spans="1:17" ht="15.75" thickBot="1" x14ac:dyDescent="0.3">
      <c r="A42" s="15" t="s">
        <v>613</v>
      </c>
      <c r="B42" s="15" t="s">
        <v>372</v>
      </c>
      <c r="C42" s="22" t="s">
        <v>30</v>
      </c>
      <c r="D42" s="22" t="s">
        <v>39</v>
      </c>
      <c r="E42" s="17">
        <v>16132</v>
      </c>
      <c r="F42" s="16" t="s">
        <v>29</v>
      </c>
      <c r="G42" s="25"/>
      <c r="H42" s="17"/>
      <c r="I42" s="17"/>
      <c r="J42" s="17"/>
      <c r="K42" s="17"/>
      <c r="L42" s="17" t="s">
        <v>604</v>
      </c>
      <c r="M42" s="15" t="s">
        <v>373</v>
      </c>
      <c r="O42"/>
      <c r="P42"/>
      <c r="Q42"/>
    </row>
    <row r="43" spans="1:17" ht="15.75" thickBot="1" x14ac:dyDescent="0.3">
      <c r="A43" s="15" t="s">
        <v>614</v>
      </c>
      <c r="B43" s="15" t="s">
        <v>277</v>
      </c>
      <c r="C43" s="22" t="s">
        <v>17</v>
      </c>
      <c r="D43" s="22" t="s">
        <v>82</v>
      </c>
      <c r="E43" s="17">
        <v>15676</v>
      </c>
      <c r="F43" s="16" t="s">
        <v>68</v>
      </c>
      <c r="G43" s="25"/>
      <c r="H43" s="17"/>
      <c r="I43" s="17"/>
      <c r="J43" s="17"/>
      <c r="K43" s="17"/>
      <c r="L43" s="17" t="s">
        <v>604</v>
      </c>
      <c r="M43" s="15"/>
      <c r="O43"/>
      <c r="P43"/>
      <c r="Q43"/>
    </row>
    <row r="44" spans="1:17" ht="15.75" thickBot="1" x14ac:dyDescent="0.3">
      <c r="A44" s="15" t="s">
        <v>615</v>
      </c>
      <c r="B44" s="15" t="s">
        <v>278</v>
      </c>
      <c r="C44" s="22" t="s">
        <v>17</v>
      </c>
      <c r="D44" s="22" t="s">
        <v>82</v>
      </c>
      <c r="E44" s="17">
        <v>15676</v>
      </c>
      <c r="F44" s="16" t="s">
        <v>68</v>
      </c>
      <c r="G44" s="25"/>
      <c r="H44" s="17"/>
      <c r="I44" s="17"/>
      <c r="J44" s="17"/>
      <c r="K44" s="17"/>
      <c r="L44" s="17" t="s">
        <v>604</v>
      </c>
      <c r="M44" s="15"/>
      <c r="O44"/>
      <c r="P44"/>
      <c r="Q44"/>
    </row>
    <row r="45" spans="1:17" ht="15.75" thickBot="1" x14ac:dyDescent="0.3">
      <c r="A45" s="15" t="s">
        <v>616</v>
      </c>
      <c r="B45" s="15" t="s">
        <v>279</v>
      </c>
      <c r="C45" s="22" t="s">
        <v>17</v>
      </c>
      <c r="D45" s="22" t="s">
        <v>82</v>
      </c>
      <c r="E45" s="17">
        <v>15707</v>
      </c>
      <c r="F45" s="16" t="s">
        <v>68</v>
      </c>
      <c r="G45" s="25"/>
      <c r="H45" s="17"/>
      <c r="I45" s="17"/>
      <c r="J45" s="17"/>
      <c r="K45" s="17"/>
      <c r="L45" s="17" t="s">
        <v>604</v>
      </c>
      <c r="M45" s="15"/>
      <c r="O45"/>
      <c r="P45"/>
      <c r="Q45"/>
    </row>
    <row r="46" spans="1:17" ht="15.75" thickBot="1" x14ac:dyDescent="0.3">
      <c r="A46" s="15" t="s">
        <v>617</v>
      </c>
      <c r="B46" s="15" t="s">
        <v>280</v>
      </c>
      <c r="C46" s="22" t="s">
        <v>60</v>
      </c>
      <c r="D46" s="22" t="s">
        <v>33</v>
      </c>
      <c r="E46" s="17">
        <v>16285</v>
      </c>
      <c r="F46" s="16" t="s">
        <v>16</v>
      </c>
      <c r="G46" s="25"/>
      <c r="H46" s="17"/>
      <c r="I46" s="17"/>
      <c r="J46" s="17"/>
      <c r="K46" s="17"/>
      <c r="L46" s="17" t="s">
        <v>604</v>
      </c>
      <c r="M46" s="15" t="s">
        <v>281</v>
      </c>
      <c r="O46"/>
      <c r="P46"/>
      <c r="Q46"/>
    </row>
    <row r="47" spans="1:17" ht="15.75" thickBot="1" x14ac:dyDescent="0.3">
      <c r="A47" s="15" t="s">
        <v>618</v>
      </c>
      <c r="B47" s="15" t="s">
        <v>282</v>
      </c>
      <c r="C47" s="22" t="s">
        <v>60</v>
      </c>
      <c r="D47" s="22" t="s">
        <v>50</v>
      </c>
      <c r="E47" s="17">
        <v>16285</v>
      </c>
      <c r="F47" s="16" t="s">
        <v>16</v>
      </c>
      <c r="G47" s="25"/>
      <c r="H47" s="17"/>
      <c r="I47" s="17"/>
      <c r="J47" s="17"/>
      <c r="K47" s="17"/>
      <c r="L47" s="17" t="s">
        <v>604</v>
      </c>
      <c r="M47" s="15" t="s">
        <v>283</v>
      </c>
      <c r="O47"/>
      <c r="P47"/>
      <c r="Q47"/>
    </row>
    <row r="48" spans="1:17" ht="15.75" thickBot="1" x14ac:dyDescent="0.3">
      <c r="A48" s="15" t="s">
        <v>619</v>
      </c>
      <c r="B48" s="15" t="s">
        <v>284</v>
      </c>
      <c r="C48" s="22" t="s">
        <v>10</v>
      </c>
      <c r="D48" s="22" t="s">
        <v>82</v>
      </c>
      <c r="E48" s="17">
        <v>15128</v>
      </c>
      <c r="F48" s="16" t="s">
        <v>68</v>
      </c>
      <c r="G48" s="25"/>
      <c r="H48" s="17"/>
      <c r="I48" s="17"/>
      <c r="J48" s="17"/>
      <c r="K48" s="17"/>
      <c r="L48" s="17" t="s">
        <v>604</v>
      </c>
      <c r="M48" s="15"/>
      <c r="O48"/>
      <c r="P48"/>
      <c r="Q48"/>
    </row>
    <row r="49" spans="1:17" ht="15.75" thickBot="1" x14ac:dyDescent="0.3">
      <c r="A49" s="15" t="s">
        <v>620</v>
      </c>
      <c r="B49" s="15" t="s">
        <v>285</v>
      </c>
      <c r="C49" s="22" t="s">
        <v>92</v>
      </c>
      <c r="D49" s="22" t="s">
        <v>82</v>
      </c>
      <c r="E49" s="17">
        <v>15676</v>
      </c>
      <c r="F49" s="16" t="s">
        <v>68</v>
      </c>
      <c r="G49" s="25"/>
      <c r="H49" s="17"/>
      <c r="I49" s="17"/>
      <c r="J49" s="17"/>
      <c r="K49" s="17"/>
      <c r="L49" s="17" t="s">
        <v>604</v>
      </c>
      <c r="M49" s="15"/>
      <c r="O49"/>
      <c r="P49"/>
      <c r="Q49"/>
    </row>
    <row r="50" spans="1:17" ht="15.75" thickBot="1" x14ac:dyDescent="0.3">
      <c r="A50" s="15" t="s">
        <v>621</v>
      </c>
      <c r="B50" s="15" t="s">
        <v>286</v>
      </c>
      <c r="C50" s="22" t="s">
        <v>10</v>
      </c>
      <c r="D50" s="22" t="s">
        <v>82</v>
      </c>
      <c r="E50" s="17">
        <v>15766</v>
      </c>
      <c r="F50" s="16" t="s">
        <v>68</v>
      </c>
      <c r="G50" s="25"/>
      <c r="H50" s="17"/>
      <c r="I50" s="17"/>
      <c r="J50" s="17"/>
      <c r="K50" s="17"/>
      <c r="L50" s="17" t="s">
        <v>604</v>
      </c>
      <c r="M50" s="15"/>
      <c r="O50"/>
      <c r="P50"/>
      <c r="Q50"/>
    </row>
    <row r="51" spans="1:17" ht="15.75" thickBot="1" x14ac:dyDescent="0.3">
      <c r="A51" s="15" t="s">
        <v>622</v>
      </c>
      <c r="B51" s="15" t="s">
        <v>287</v>
      </c>
      <c r="C51" s="22" t="s">
        <v>10</v>
      </c>
      <c r="D51" s="22" t="s">
        <v>81</v>
      </c>
      <c r="E51" s="17">
        <v>16346</v>
      </c>
      <c r="F51" s="16" t="s">
        <v>16</v>
      </c>
      <c r="G51" s="25"/>
      <c r="H51" s="17"/>
      <c r="I51" s="17"/>
      <c r="J51" s="17"/>
      <c r="K51" s="17"/>
      <c r="L51" s="17" t="s">
        <v>604</v>
      </c>
      <c r="M51" s="15"/>
      <c r="O51"/>
      <c r="P51"/>
      <c r="Q51"/>
    </row>
    <row r="52" spans="1:17" ht="15.75" thickBot="1" x14ac:dyDescent="0.3">
      <c r="A52" s="15" t="s">
        <v>623</v>
      </c>
      <c r="B52" s="15" t="s">
        <v>288</v>
      </c>
      <c r="C52" s="22" t="s">
        <v>10</v>
      </c>
      <c r="D52" s="22" t="s">
        <v>82</v>
      </c>
      <c r="E52" s="17">
        <v>16438</v>
      </c>
      <c r="F52" s="16" t="s">
        <v>68</v>
      </c>
      <c r="G52" s="25"/>
      <c r="H52" s="17"/>
      <c r="I52" s="17"/>
      <c r="J52" s="17"/>
      <c r="K52" s="17"/>
      <c r="L52" s="17" t="s">
        <v>604</v>
      </c>
      <c r="M52" s="15"/>
      <c r="O52"/>
      <c r="P52"/>
      <c r="Q52"/>
    </row>
    <row r="53" spans="1:17" ht="15.75" thickBot="1" x14ac:dyDescent="0.3">
      <c r="A53" s="15" t="s">
        <v>624</v>
      </c>
      <c r="B53" s="15" t="s">
        <v>289</v>
      </c>
      <c r="C53" s="22" t="s">
        <v>290</v>
      </c>
      <c r="D53" s="22" t="s">
        <v>291</v>
      </c>
      <c r="E53" s="17">
        <v>13485</v>
      </c>
      <c r="F53" s="16" t="s">
        <v>76</v>
      </c>
      <c r="G53" s="25"/>
      <c r="H53" s="17"/>
      <c r="I53" s="17"/>
      <c r="J53" s="17"/>
      <c r="K53" s="17"/>
      <c r="L53" s="17" t="s">
        <v>604</v>
      </c>
      <c r="M53" s="15"/>
      <c r="O53"/>
      <c r="P53"/>
      <c r="Q53"/>
    </row>
    <row r="54" spans="1:17" ht="15.75" thickBot="1" x14ac:dyDescent="0.3">
      <c r="A54" s="15" t="s">
        <v>625</v>
      </c>
      <c r="B54" s="15" t="s">
        <v>292</v>
      </c>
      <c r="C54" s="22" t="s">
        <v>10</v>
      </c>
      <c r="D54" s="22" t="s">
        <v>59</v>
      </c>
      <c r="E54" s="17">
        <v>14732</v>
      </c>
      <c r="F54" s="16" t="s">
        <v>16</v>
      </c>
      <c r="G54" s="25"/>
      <c r="H54" s="17"/>
      <c r="I54" s="17"/>
      <c r="J54" s="17"/>
      <c r="K54" s="17"/>
      <c r="L54" s="17" t="s">
        <v>604</v>
      </c>
      <c r="M54" s="15"/>
      <c r="O54"/>
      <c r="P54"/>
      <c r="Q54"/>
    </row>
    <row r="55" spans="1:17" ht="15.75" thickBot="1" x14ac:dyDescent="0.3">
      <c r="A55" s="15" t="s">
        <v>626</v>
      </c>
      <c r="B55" s="15" t="s">
        <v>311</v>
      </c>
      <c r="C55" s="22" t="s">
        <v>30</v>
      </c>
      <c r="D55" s="22" t="s">
        <v>39</v>
      </c>
      <c r="E55" s="17">
        <v>15342</v>
      </c>
      <c r="F55" s="16" t="s">
        <v>29</v>
      </c>
      <c r="G55" s="25"/>
      <c r="H55" s="17"/>
      <c r="I55" s="17"/>
      <c r="J55" s="17"/>
      <c r="K55" s="17"/>
      <c r="L55" s="17" t="s">
        <v>604</v>
      </c>
      <c r="M55" s="15" t="s">
        <v>312</v>
      </c>
      <c r="O55"/>
      <c r="P55"/>
      <c r="Q55"/>
    </row>
    <row r="56" spans="1:17" ht="15.75" thickBot="1" x14ac:dyDescent="0.3">
      <c r="A56" s="15" t="s">
        <v>627</v>
      </c>
      <c r="B56" s="15" t="s">
        <v>308</v>
      </c>
      <c r="C56" s="22" t="s">
        <v>30</v>
      </c>
      <c r="D56" s="22" t="s">
        <v>33</v>
      </c>
      <c r="E56" s="17">
        <v>15342</v>
      </c>
      <c r="F56" s="16" t="s">
        <v>29</v>
      </c>
      <c r="G56" s="25"/>
      <c r="H56" s="17"/>
      <c r="I56" s="17"/>
      <c r="J56" s="17"/>
      <c r="K56" s="17"/>
      <c r="L56" s="17" t="s">
        <v>604</v>
      </c>
      <c r="M56" s="15"/>
      <c r="O56"/>
      <c r="P56"/>
      <c r="Q56"/>
    </row>
    <row r="57" spans="1:17" ht="15.75" thickBot="1" x14ac:dyDescent="0.3">
      <c r="A57" s="15" t="s">
        <v>628</v>
      </c>
      <c r="B57" s="15" t="s">
        <v>297</v>
      </c>
      <c r="C57" s="22" t="s">
        <v>10</v>
      </c>
      <c r="D57" s="22" t="s">
        <v>33</v>
      </c>
      <c r="E57" s="17">
        <v>16407</v>
      </c>
      <c r="F57" s="16" t="s">
        <v>16</v>
      </c>
      <c r="G57" s="25"/>
      <c r="H57" s="17"/>
      <c r="I57" s="17"/>
      <c r="J57" s="17"/>
      <c r="K57" s="17"/>
      <c r="L57" s="17" t="s">
        <v>604</v>
      </c>
      <c r="M57" s="18" t="s">
        <v>594</v>
      </c>
      <c r="O57"/>
      <c r="P57"/>
      <c r="Q57"/>
    </row>
    <row r="58" spans="1:17" ht="15.75" thickBot="1" x14ac:dyDescent="0.3">
      <c r="A58" s="15" t="s">
        <v>629</v>
      </c>
      <c r="B58" s="15" t="s">
        <v>298</v>
      </c>
      <c r="C58" s="22" t="s">
        <v>17</v>
      </c>
      <c r="D58" s="22" t="s">
        <v>39</v>
      </c>
      <c r="E58" s="17">
        <v>15646</v>
      </c>
      <c r="F58" s="16" t="s">
        <v>74</v>
      </c>
      <c r="G58" s="25"/>
      <c r="H58" s="17"/>
      <c r="I58" s="17"/>
      <c r="J58" s="17"/>
      <c r="K58" s="17"/>
      <c r="L58" s="17" t="s">
        <v>604</v>
      </c>
      <c r="M58" s="15" t="s">
        <v>299</v>
      </c>
      <c r="O58"/>
      <c r="P58"/>
      <c r="Q58"/>
    </row>
    <row r="59" spans="1:17" ht="15.75" thickBot="1" x14ac:dyDescent="0.3">
      <c r="A59" s="15" t="s">
        <v>630</v>
      </c>
      <c r="B59" s="15" t="s">
        <v>300</v>
      </c>
      <c r="C59" s="22" t="s">
        <v>10</v>
      </c>
      <c r="D59" s="22" t="s">
        <v>39</v>
      </c>
      <c r="E59" s="17">
        <v>15919</v>
      </c>
      <c r="F59" s="16" t="s">
        <v>74</v>
      </c>
      <c r="G59" s="25"/>
      <c r="H59" s="17"/>
      <c r="I59" s="17"/>
      <c r="J59" s="17"/>
      <c r="K59" s="17"/>
      <c r="L59" s="17" t="s">
        <v>604</v>
      </c>
      <c r="M59" s="15"/>
      <c r="O59"/>
      <c r="P59"/>
      <c r="Q59"/>
    </row>
    <row r="60" spans="1:17" ht="15.75" thickBot="1" x14ac:dyDescent="0.3">
      <c r="A60" s="15" t="s">
        <v>631</v>
      </c>
      <c r="B60" s="15" t="s">
        <v>382</v>
      </c>
      <c r="C60" s="22" t="s">
        <v>30</v>
      </c>
      <c r="D60" s="22" t="s">
        <v>39</v>
      </c>
      <c r="E60" s="17">
        <v>16193</v>
      </c>
      <c r="F60" s="16" t="s">
        <v>29</v>
      </c>
      <c r="G60" s="25"/>
      <c r="H60" s="17"/>
      <c r="I60" s="17"/>
      <c r="J60" s="17"/>
      <c r="K60" s="17"/>
      <c r="L60" s="17" t="s">
        <v>604</v>
      </c>
      <c r="M60" s="15"/>
      <c r="O60"/>
      <c r="P60"/>
      <c r="Q60"/>
    </row>
    <row r="61" spans="1:17" ht="15.75" thickBot="1" x14ac:dyDescent="0.3">
      <c r="A61" s="15" t="s">
        <v>632</v>
      </c>
      <c r="B61" s="15" t="s">
        <v>303</v>
      </c>
      <c r="C61" s="22" t="s">
        <v>10</v>
      </c>
      <c r="D61" s="22" t="s">
        <v>82</v>
      </c>
      <c r="E61" s="17">
        <v>16254</v>
      </c>
      <c r="F61" s="16" t="s">
        <v>68</v>
      </c>
      <c r="G61" s="25"/>
      <c r="H61" s="17"/>
      <c r="I61" s="17"/>
      <c r="J61" s="17"/>
      <c r="K61" s="17"/>
      <c r="L61" s="17" t="s">
        <v>604</v>
      </c>
      <c r="M61" s="15"/>
      <c r="O61"/>
      <c r="P61"/>
      <c r="Q61"/>
    </row>
    <row r="62" spans="1:17" ht="15.75" thickBot="1" x14ac:dyDescent="0.3">
      <c r="A62" s="15" t="s">
        <v>633</v>
      </c>
      <c r="B62" s="15" t="s">
        <v>304</v>
      </c>
      <c r="C62" s="22" t="s">
        <v>10</v>
      </c>
      <c r="D62" s="22" t="s">
        <v>33</v>
      </c>
      <c r="E62" s="17">
        <v>16254</v>
      </c>
      <c r="F62" s="16" t="s">
        <v>16</v>
      </c>
      <c r="G62" s="25"/>
      <c r="H62" s="17"/>
      <c r="I62" s="17"/>
      <c r="J62" s="17"/>
      <c r="K62" s="17"/>
      <c r="L62" s="17" t="s">
        <v>604</v>
      </c>
      <c r="M62" s="15"/>
      <c r="O62"/>
      <c r="P62"/>
      <c r="Q62"/>
    </row>
    <row r="63" spans="1:17" ht="15.75" thickBot="1" x14ac:dyDescent="0.3">
      <c r="A63" s="15" t="s">
        <v>634</v>
      </c>
      <c r="B63" s="15" t="s">
        <v>305</v>
      </c>
      <c r="C63" s="22" t="s">
        <v>17</v>
      </c>
      <c r="D63" s="22" t="s">
        <v>33</v>
      </c>
      <c r="E63" s="17">
        <v>15646</v>
      </c>
      <c r="F63" s="16" t="s">
        <v>74</v>
      </c>
      <c r="G63" s="25"/>
      <c r="H63" s="17"/>
      <c r="I63" s="17"/>
      <c r="J63" s="17"/>
      <c r="K63" s="17"/>
      <c r="L63" s="17" t="s">
        <v>604</v>
      </c>
      <c r="M63" s="15"/>
      <c r="O63"/>
      <c r="P63"/>
      <c r="Q63"/>
    </row>
    <row r="64" spans="1:17" ht="15.75" thickBot="1" x14ac:dyDescent="0.3">
      <c r="A64" s="15" t="s">
        <v>635</v>
      </c>
      <c r="B64" s="15" t="s">
        <v>306</v>
      </c>
      <c r="C64" s="22" t="s">
        <v>10</v>
      </c>
      <c r="D64" s="22" t="s">
        <v>39</v>
      </c>
      <c r="E64" s="17">
        <v>15888</v>
      </c>
      <c r="F64" s="16" t="s">
        <v>74</v>
      </c>
      <c r="G64" s="25"/>
      <c r="H64" s="17"/>
      <c r="I64" s="17"/>
      <c r="J64" s="17"/>
      <c r="K64" s="17"/>
      <c r="L64" s="17" t="s">
        <v>604</v>
      </c>
      <c r="M64" s="15"/>
      <c r="O64"/>
      <c r="P64"/>
      <c r="Q64"/>
    </row>
    <row r="65" spans="1:17" ht="15.75" thickBot="1" x14ac:dyDescent="0.3">
      <c r="A65" s="15" t="s">
        <v>636</v>
      </c>
      <c r="B65" s="15" t="s">
        <v>307</v>
      </c>
      <c r="C65" s="22" t="s">
        <v>10</v>
      </c>
      <c r="D65" s="22" t="s">
        <v>33</v>
      </c>
      <c r="E65" s="17">
        <v>15950</v>
      </c>
      <c r="F65" s="16" t="s">
        <v>74</v>
      </c>
      <c r="G65" s="25"/>
      <c r="H65" s="17"/>
      <c r="I65" s="17"/>
      <c r="J65" s="17"/>
      <c r="K65" s="17"/>
      <c r="L65" s="17" t="s">
        <v>604</v>
      </c>
      <c r="M65" s="15"/>
      <c r="O65"/>
      <c r="P65"/>
      <c r="Q65"/>
    </row>
    <row r="66" spans="1:17" ht="15.75" thickBot="1" x14ac:dyDescent="0.3">
      <c r="A66" s="15" t="s">
        <v>637</v>
      </c>
      <c r="B66" s="15" t="s">
        <v>296</v>
      </c>
      <c r="C66" s="22" t="s">
        <v>30</v>
      </c>
      <c r="D66" s="22" t="s">
        <v>294</v>
      </c>
      <c r="E66" s="17">
        <v>15311</v>
      </c>
      <c r="F66" s="16" t="s">
        <v>29</v>
      </c>
      <c r="G66" s="25"/>
      <c r="H66" s="17"/>
      <c r="I66" s="17"/>
      <c r="J66" s="17"/>
      <c r="K66" s="17"/>
      <c r="L66" s="17" t="s">
        <v>604</v>
      </c>
      <c r="M66" s="15"/>
      <c r="O66"/>
      <c r="P66"/>
      <c r="Q66"/>
    </row>
    <row r="67" spans="1:17" ht="15.75" thickBot="1" x14ac:dyDescent="0.3">
      <c r="A67" s="15" t="s">
        <v>638</v>
      </c>
      <c r="B67" s="15" t="s">
        <v>309</v>
      </c>
      <c r="C67" s="22" t="s">
        <v>30</v>
      </c>
      <c r="D67" s="22" t="s">
        <v>39</v>
      </c>
      <c r="E67" s="17">
        <v>15342</v>
      </c>
      <c r="F67" s="16" t="s">
        <v>29</v>
      </c>
      <c r="G67" s="25"/>
      <c r="H67" s="17"/>
      <c r="I67" s="17"/>
      <c r="J67" s="17"/>
      <c r="K67" s="17"/>
      <c r="L67" s="17" t="s">
        <v>604</v>
      </c>
      <c r="M67" s="15"/>
      <c r="O67"/>
      <c r="P67"/>
      <c r="Q67"/>
    </row>
    <row r="68" spans="1:17" ht="15.75" thickBot="1" x14ac:dyDescent="0.3">
      <c r="A68" s="15" t="s">
        <v>639</v>
      </c>
      <c r="B68" s="15" t="s">
        <v>310</v>
      </c>
      <c r="C68" s="22" t="s">
        <v>30</v>
      </c>
      <c r="D68" s="22" t="s">
        <v>39</v>
      </c>
      <c r="E68" s="17">
        <v>15342</v>
      </c>
      <c r="F68" s="16" t="s">
        <v>29</v>
      </c>
      <c r="G68" s="25"/>
      <c r="H68" s="17"/>
      <c r="I68" s="17"/>
      <c r="J68" s="17"/>
      <c r="K68" s="17"/>
      <c r="L68" s="17" t="s">
        <v>604</v>
      </c>
      <c r="M68" s="15"/>
      <c r="O68"/>
      <c r="P68"/>
      <c r="Q68"/>
    </row>
    <row r="69" spans="1:17" ht="15.75" thickBot="1" x14ac:dyDescent="0.3">
      <c r="A69" s="15" t="s">
        <v>640</v>
      </c>
      <c r="B69" s="15" t="s">
        <v>342</v>
      </c>
      <c r="C69" s="22" t="s">
        <v>30</v>
      </c>
      <c r="D69" s="22" t="s">
        <v>39</v>
      </c>
      <c r="E69" s="17">
        <v>15373</v>
      </c>
      <c r="F69" s="16" t="s">
        <v>29</v>
      </c>
      <c r="G69" s="25"/>
      <c r="H69" s="17"/>
      <c r="I69" s="17"/>
      <c r="J69" s="17"/>
      <c r="K69" s="17"/>
      <c r="L69" s="17" t="s">
        <v>604</v>
      </c>
      <c r="M69" s="15" t="s">
        <v>343</v>
      </c>
      <c r="O69"/>
      <c r="P69"/>
      <c r="Q69"/>
    </row>
    <row r="70" spans="1:17" ht="15.75" thickBot="1" x14ac:dyDescent="0.3">
      <c r="A70" s="15" t="s">
        <v>641</v>
      </c>
      <c r="B70" s="15" t="s">
        <v>320</v>
      </c>
      <c r="C70" s="22" t="s">
        <v>30</v>
      </c>
      <c r="D70" s="22" t="s">
        <v>39</v>
      </c>
      <c r="E70" s="17">
        <v>15373</v>
      </c>
      <c r="F70" s="16" t="s">
        <v>29</v>
      </c>
      <c r="G70" s="25"/>
      <c r="H70" s="17"/>
      <c r="I70" s="17"/>
      <c r="J70" s="17"/>
      <c r="K70" s="17"/>
      <c r="L70" s="17" t="s">
        <v>604</v>
      </c>
      <c r="M70" s="15"/>
      <c r="O70"/>
      <c r="P70"/>
      <c r="Q70"/>
    </row>
    <row r="71" spans="1:17" ht="15.75" thickBot="1" x14ac:dyDescent="0.3">
      <c r="A71" s="15" t="s">
        <v>642</v>
      </c>
      <c r="B71" s="15" t="s">
        <v>341</v>
      </c>
      <c r="C71" s="22" t="s">
        <v>30</v>
      </c>
      <c r="D71" s="22" t="s">
        <v>39</v>
      </c>
      <c r="E71" s="17">
        <v>15373</v>
      </c>
      <c r="F71" s="16" t="s">
        <v>29</v>
      </c>
      <c r="G71" s="25"/>
      <c r="H71" s="17"/>
      <c r="I71" s="17"/>
      <c r="J71" s="17"/>
      <c r="K71" s="17"/>
      <c r="L71" s="17" t="s">
        <v>604</v>
      </c>
      <c r="M71" s="15"/>
      <c r="O71"/>
      <c r="P71"/>
      <c r="Q71"/>
    </row>
    <row r="72" spans="1:17" ht="15.75" thickBot="1" x14ac:dyDescent="0.3">
      <c r="A72" s="15" t="s">
        <v>643</v>
      </c>
      <c r="B72" s="15" t="s">
        <v>316</v>
      </c>
      <c r="C72" s="22" t="s">
        <v>10</v>
      </c>
      <c r="D72" s="22" t="s">
        <v>82</v>
      </c>
      <c r="E72" s="17">
        <v>15128</v>
      </c>
      <c r="F72" s="16" t="s">
        <v>68</v>
      </c>
      <c r="G72" s="25"/>
      <c r="H72" s="17"/>
      <c r="I72" s="17"/>
      <c r="J72" s="17"/>
      <c r="K72" s="17"/>
      <c r="L72" s="17" t="s">
        <v>604</v>
      </c>
      <c r="M72" s="15"/>
      <c r="O72"/>
      <c r="P72"/>
      <c r="Q72"/>
    </row>
    <row r="73" spans="1:17" ht="15.75" thickBot="1" x14ac:dyDescent="0.3">
      <c r="A73" s="15" t="s">
        <v>644</v>
      </c>
      <c r="B73" s="15" t="s">
        <v>317</v>
      </c>
      <c r="C73" s="22" t="s">
        <v>10</v>
      </c>
      <c r="D73" s="22" t="s">
        <v>82</v>
      </c>
      <c r="E73" s="17">
        <v>15766</v>
      </c>
      <c r="F73" s="16" t="s">
        <v>68</v>
      </c>
      <c r="G73" s="25"/>
      <c r="H73" s="17"/>
      <c r="I73" s="17"/>
      <c r="J73" s="17"/>
      <c r="K73" s="17"/>
      <c r="L73" s="17" t="s">
        <v>604</v>
      </c>
      <c r="M73" s="15"/>
      <c r="O73"/>
      <c r="P73"/>
      <c r="Q73"/>
    </row>
    <row r="74" spans="1:17" ht="15.75" thickBot="1" x14ac:dyDescent="0.3">
      <c r="A74" s="15" t="s">
        <v>645</v>
      </c>
      <c r="B74" s="15" t="s">
        <v>318</v>
      </c>
      <c r="C74" s="22" t="s">
        <v>10</v>
      </c>
      <c r="D74" s="22" t="s">
        <v>82</v>
      </c>
      <c r="E74" s="17">
        <v>15888</v>
      </c>
      <c r="F74" s="16" t="s">
        <v>68</v>
      </c>
      <c r="G74" s="25"/>
      <c r="H74" s="17"/>
      <c r="I74" s="17"/>
      <c r="J74" s="17"/>
      <c r="K74" s="17"/>
      <c r="L74" s="17" t="s">
        <v>604</v>
      </c>
      <c r="M74" s="15"/>
      <c r="O74"/>
      <c r="P74"/>
      <c r="Q74"/>
    </row>
    <row r="75" spans="1:17" ht="15.75" thickBot="1" x14ac:dyDescent="0.3">
      <c r="A75" s="15" t="s">
        <v>646</v>
      </c>
      <c r="B75" s="15" t="s">
        <v>319</v>
      </c>
      <c r="C75" s="22" t="s">
        <v>71</v>
      </c>
      <c r="D75" s="22" t="s">
        <v>82</v>
      </c>
      <c r="E75" s="17">
        <v>16163</v>
      </c>
      <c r="F75" s="16" t="s">
        <v>68</v>
      </c>
      <c r="G75" s="25"/>
      <c r="H75" s="17"/>
      <c r="I75" s="17"/>
      <c r="J75" s="17"/>
      <c r="K75" s="17"/>
      <c r="L75" s="17" t="s">
        <v>604</v>
      </c>
      <c r="M75" s="15"/>
      <c r="O75"/>
      <c r="P75"/>
      <c r="Q75"/>
    </row>
    <row r="76" spans="1:17" ht="15.75" thickBot="1" x14ac:dyDescent="0.3">
      <c r="A76" s="15" t="s">
        <v>647</v>
      </c>
      <c r="B76" s="15" t="s">
        <v>441</v>
      </c>
      <c r="C76" s="22" t="s">
        <v>30</v>
      </c>
      <c r="D76" s="22" t="s">
        <v>65</v>
      </c>
      <c r="E76" s="17">
        <v>16377</v>
      </c>
      <c r="F76" s="16" t="s">
        <v>29</v>
      </c>
      <c r="G76" s="25"/>
      <c r="H76" s="17"/>
      <c r="I76" s="17"/>
      <c r="J76" s="17"/>
      <c r="K76" s="17"/>
      <c r="L76" s="17" t="s">
        <v>604</v>
      </c>
      <c r="M76" s="15" t="s">
        <v>440</v>
      </c>
      <c r="O76"/>
      <c r="P76"/>
      <c r="Q76"/>
    </row>
    <row r="77" spans="1:17" ht="15.75" thickBot="1" x14ac:dyDescent="0.3">
      <c r="A77" s="15" t="s">
        <v>248</v>
      </c>
      <c r="B77" s="15" t="s">
        <v>249</v>
      </c>
      <c r="C77" s="22" t="s">
        <v>10</v>
      </c>
      <c r="D77" s="22" t="s">
        <v>33</v>
      </c>
      <c r="E77" s="17">
        <v>16407</v>
      </c>
      <c r="F77" s="16" t="s">
        <v>16</v>
      </c>
      <c r="G77" s="25"/>
      <c r="H77" s="17"/>
      <c r="I77" s="17"/>
      <c r="J77" s="17"/>
      <c r="K77" s="17"/>
      <c r="L77" s="17" t="s">
        <v>604</v>
      </c>
      <c r="M77" s="15" t="s">
        <v>250</v>
      </c>
      <c r="O77"/>
      <c r="P77"/>
      <c r="Q77"/>
    </row>
    <row r="78" spans="1:17" ht="15.75" thickBot="1" x14ac:dyDescent="0.3">
      <c r="A78" s="15" t="s">
        <v>251</v>
      </c>
      <c r="B78" s="15" t="s">
        <v>252</v>
      </c>
      <c r="C78" s="22" t="s">
        <v>10</v>
      </c>
      <c r="D78" s="22" t="s">
        <v>33</v>
      </c>
      <c r="E78" s="17">
        <v>16224</v>
      </c>
      <c r="F78" s="16" t="s">
        <v>16</v>
      </c>
      <c r="G78" s="25"/>
      <c r="H78" s="17"/>
      <c r="I78" s="17"/>
      <c r="J78" s="17"/>
      <c r="K78" s="17"/>
      <c r="L78" s="17" t="s">
        <v>604</v>
      </c>
      <c r="M78" s="15"/>
      <c r="O78"/>
      <c r="P78"/>
      <c r="Q78"/>
    </row>
    <row r="79" spans="1:17" ht="15.75" thickBot="1" x14ac:dyDescent="0.3">
      <c r="A79" s="15" t="s">
        <v>253</v>
      </c>
      <c r="B79" s="15" t="s">
        <v>254</v>
      </c>
      <c r="C79" s="22" t="s">
        <v>10</v>
      </c>
      <c r="D79" s="22" t="s">
        <v>39</v>
      </c>
      <c r="E79" s="17">
        <v>16316</v>
      </c>
      <c r="F79" s="16" t="s">
        <v>16</v>
      </c>
      <c r="G79" s="25"/>
      <c r="H79" s="17"/>
      <c r="I79" s="17"/>
      <c r="J79" s="17"/>
      <c r="K79" s="17"/>
      <c r="L79" s="17" t="s">
        <v>604</v>
      </c>
      <c r="M79" s="15" t="s">
        <v>255</v>
      </c>
      <c r="O79"/>
      <c r="P79"/>
      <c r="Q79"/>
    </row>
    <row r="80" spans="1:17" ht="15.75" thickBot="1" x14ac:dyDescent="0.3">
      <c r="A80" s="15" t="s">
        <v>256</v>
      </c>
      <c r="B80" s="15" t="s">
        <v>257</v>
      </c>
      <c r="C80" s="22" t="s">
        <v>81</v>
      </c>
      <c r="D80" s="22" t="s">
        <v>50</v>
      </c>
      <c r="E80" s="17">
        <v>14489</v>
      </c>
      <c r="F80" s="16" t="s">
        <v>16</v>
      </c>
      <c r="G80" s="25"/>
      <c r="H80" s="17"/>
      <c r="I80" s="17"/>
      <c r="J80" s="17"/>
      <c r="K80" s="17"/>
      <c r="L80" s="17" t="s">
        <v>604</v>
      </c>
      <c r="M80" s="15"/>
      <c r="O80"/>
      <c r="P80"/>
      <c r="Q80"/>
    </row>
    <row r="81" spans="1:17" ht="15.75" thickBot="1" x14ac:dyDescent="0.3">
      <c r="A81" s="15" t="s">
        <v>434</v>
      </c>
      <c r="B81" s="15" t="s">
        <v>435</v>
      </c>
      <c r="C81" s="22" t="s">
        <v>30</v>
      </c>
      <c r="D81" s="22" t="s">
        <v>33</v>
      </c>
      <c r="E81" s="17">
        <v>16316</v>
      </c>
      <c r="F81" s="16" t="s">
        <v>29</v>
      </c>
      <c r="G81" s="25"/>
      <c r="H81" s="17"/>
      <c r="I81" s="17"/>
      <c r="J81" s="17"/>
      <c r="K81" s="17"/>
      <c r="L81" s="17" t="s">
        <v>604</v>
      </c>
      <c r="M81" s="15" t="s">
        <v>343</v>
      </c>
      <c r="O81"/>
      <c r="P81"/>
      <c r="Q81"/>
    </row>
    <row r="82" spans="1:17" ht="15.75" thickBot="1" x14ac:dyDescent="0.3">
      <c r="A82" s="15" t="s">
        <v>259</v>
      </c>
      <c r="B82" s="15" t="s">
        <v>260</v>
      </c>
      <c r="C82" s="22" t="s">
        <v>10</v>
      </c>
      <c r="D82" s="22" t="s">
        <v>82</v>
      </c>
      <c r="E82" s="17">
        <v>15128</v>
      </c>
      <c r="F82" s="16" t="s">
        <v>68</v>
      </c>
      <c r="G82" s="25"/>
      <c r="H82" s="17"/>
      <c r="I82" s="17"/>
      <c r="J82" s="17"/>
      <c r="K82" s="17"/>
      <c r="L82" s="17" t="s">
        <v>604</v>
      </c>
      <c r="M82" s="15"/>
      <c r="O82"/>
      <c r="P82"/>
      <c r="Q82"/>
    </row>
    <row r="83" spans="1:17" ht="15.75" thickBot="1" x14ac:dyDescent="0.3">
      <c r="A83" s="15" t="s">
        <v>369</v>
      </c>
      <c r="B83" s="15" t="s">
        <v>370</v>
      </c>
      <c r="C83" s="22" t="s">
        <v>30</v>
      </c>
      <c r="D83" s="22" t="s">
        <v>33</v>
      </c>
      <c r="E83" s="17">
        <v>16132</v>
      </c>
      <c r="F83" s="16" t="s">
        <v>29</v>
      </c>
      <c r="G83" s="25"/>
      <c r="H83" s="17"/>
      <c r="I83" s="17"/>
      <c r="J83" s="17"/>
      <c r="K83" s="17"/>
      <c r="L83" s="17" t="s">
        <v>604</v>
      </c>
      <c r="M83" s="15" t="s">
        <v>371</v>
      </c>
      <c r="O83"/>
      <c r="P83"/>
      <c r="Q83"/>
    </row>
    <row r="84" spans="1:17" ht="15.75" thickBot="1" x14ac:dyDescent="0.3">
      <c r="A84" s="15" t="s">
        <v>263</v>
      </c>
      <c r="B84" s="15" t="s">
        <v>264</v>
      </c>
      <c r="C84" s="22" t="s">
        <v>10</v>
      </c>
      <c r="D84" s="22" t="s">
        <v>62</v>
      </c>
      <c r="E84" s="17">
        <v>16224</v>
      </c>
      <c r="F84" s="16" t="s">
        <v>16</v>
      </c>
      <c r="G84" s="25"/>
      <c r="H84" s="17"/>
      <c r="I84" s="17"/>
      <c r="J84" s="17"/>
      <c r="K84" s="17"/>
      <c r="L84" s="17" t="s">
        <v>604</v>
      </c>
      <c r="M84" s="15"/>
      <c r="O84"/>
      <c r="P84"/>
      <c r="Q84"/>
    </row>
    <row r="85" spans="1:17" ht="15.75" thickBot="1" x14ac:dyDescent="0.3">
      <c r="A85" s="15" t="s">
        <v>265</v>
      </c>
      <c r="B85" s="15" t="s">
        <v>266</v>
      </c>
      <c r="C85" s="22" t="s">
        <v>10</v>
      </c>
      <c r="D85" s="22" t="s">
        <v>50</v>
      </c>
      <c r="E85" s="17">
        <v>16285</v>
      </c>
      <c r="F85" s="16" t="s">
        <v>16</v>
      </c>
      <c r="G85" s="25"/>
      <c r="H85" s="17"/>
      <c r="I85" s="17"/>
      <c r="J85" s="17"/>
      <c r="K85" s="17"/>
      <c r="L85" s="17" t="s">
        <v>604</v>
      </c>
      <c r="M85" s="15"/>
      <c r="O85"/>
      <c r="P85"/>
      <c r="Q85"/>
    </row>
    <row r="86" spans="1:17" ht="15.75" thickBot="1" x14ac:dyDescent="0.3">
      <c r="A86" s="15" t="s">
        <v>267</v>
      </c>
      <c r="B86" s="15" t="s">
        <v>268</v>
      </c>
      <c r="C86" s="22" t="s">
        <v>60</v>
      </c>
      <c r="D86" s="22" t="s">
        <v>39</v>
      </c>
      <c r="E86" s="17">
        <v>16224</v>
      </c>
      <c r="F86" s="16" t="s">
        <v>16</v>
      </c>
      <c r="G86" s="25"/>
      <c r="H86" s="17"/>
      <c r="I86" s="17"/>
      <c r="J86" s="17"/>
      <c r="K86" s="17"/>
      <c r="L86" s="17" t="s">
        <v>604</v>
      </c>
      <c r="M86" s="15" t="s">
        <v>269</v>
      </c>
      <c r="O86"/>
      <c r="P86"/>
      <c r="Q86"/>
    </row>
    <row r="87" spans="1:17" ht="15.75" thickBot="1" x14ac:dyDescent="0.3">
      <c r="A87" s="15" t="s">
        <v>270</v>
      </c>
      <c r="B87" s="15" t="s">
        <v>271</v>
      </c>
      <c r="C87" s="22" t="s">
        <v>10</v>
      </c>
      <c r="D87" s="22" t="s">
        <v>33</v>
      </c>
      <c r="E87" s="17">
        <v>16254</v>
      </c>
      <c r="F87" s="16" t="s">
        <v>16</v>
      </c>
      <c r="G87" s="25"/>
      <c r="H87" s="17"/>
      <c r="I87" s="17"/>
      <c r="J87" s="17"/>
      <c r="K87" s="17"/>
      <c r="L87" s="17" t="s">
        <v>604</v>
      </c>
      <c r="M87" s="15"/>
      <c r="O87"/>
      <c r="P87"/>
      <c r="Q87"/>
    </row>
    <row r="88" spans="1:17" ht="15.75" thickBot="1" x14ac:dyDescent="0.3">
      <c r="A88" s="15" t="s">
        <v>272</v>
      </c>
      <c r="B88" s="15" t="s">
        <v>273</v>
      </c>
      <c r="C88" s="22" t="s">
        <v>10</v>
      </c>
      <c r="D88" s="22" t="s">
        <v>33</v>
      </c>
      <c r="E88" s="17">
        <v>16285</v>
      </c>
      <c r="F88" s="16" t="s">
        <v>16</v>
      </c>
      <c r="G88" s="25"/>
      <c r="H88" s="17"/>
      <c r="I88" s="17"/>
      <c r="J88" s="17"/>
      <c r="K88" s="17"/>
      <c r="L88" s="17" t="s">
        <v>604</v>
      </c>
      <c r="M88" s="15"/>
      <c r="O88"/>
      <c r="P88"/>
      <c r="Q88"/>
    </row>
    <row r="89" spans="1:17" ht="15.75" thickBot="1" x14ac:dyDescent="0.3">
      <c r="A89" s="15" t="s">
        <v>274</v>
      </c>
      <c r="B89" s="15" t="s">
        <v>275</v>
      </c>
      <c r="C89" s="22" t="s">
        <v>10</v>
      </c>
      <c r="D89" s="22" t="s">
        <v>39</v>
      </c>
      <c r="E89" s="17">
        <v>16285</v>
      </c>
      <c r="F89" s="16" t="s">
        <v>16</v>
      </c>
      <c r="G89" s="25"/>
      <c r="H89" s="17"/>
      <c r="I89" s="17"/>
      <c r="J89" s="17"/>
      <c r="K89" s="17"/>
      <c r="L89" s="17" t="s">
        <v>604</v>
      </c>
      <c r="M89" s="15"/>
      <c r="O89"/>
      <c r="P89"/>
      <c r="Q89"/>
    </row>
    <row r="90" spans="1:17" ht="15.75" thickBot="1" x14ac:dyDescent="0.3">
      <c r="A90" s="15" t="s">
        <v>608</v>
      </c>
      <c r="B90" s="15" t="s">
        <v>336</v>
      </c>
      <c r="C90" s="22" t="s">
        <v>10</v>
      </c>
      <c r="D90" s="22" t="s">
        <v>33</v>
      </c>
      <c r="E90" s="17">
        <v>16254</v>
      </c>
      <c r="F90" s="16" t="s">
        <v>70</v>
      </c>
      <c r="G90" s="25"/>
      <c r="H90" s="17"/>
      <c r="I90" s="17"/>
      <c r="J90" s="17"/>
      <c r="K90" s="17"/>
      <c r="L90" s="17" t="s">
        <v>604</v>
      </c>
      <c r="M90" s="15" t="s">
        <v>337</v>
      </c>
      <c r="O90"/>
      <c r="P90"/>
      <c r="Q90"/>
    </row>
    <row r="91" spans="1:17" ht="15.75" thickBot="1" x14ac:dyDescent="0.3">
      <c r="A91" s="15" t="s">
        <v>609</v>
      </c>
      <c r="B91" s="15" t="s">
        <v>338</v>
      </c>
      <c r="C91" s="22" t="s">
        <v>60</v>
      </c>
      <c r="D91" s="22" t="s">
        <v>33</v>
      </c>
      <c r="E91" s="17">
        <v>16254</v>
      </c>
      <c r="F91" s="16" t="s">
        <v>70</v>
      </c>
      <c r="G91" s="25"/>
      <c r="H91" s="17"/>
      <c r="I91" s="17"/>
      <c r="J91" s="17"/>
      <c r="K91" s="17"/>
      <c r="L91" s="17" t="s">
        <v>604</v>
      </c>
      <c r="M91" s="15" t="s">
        <v>339</v>
      </c>
      <c r="O91"/>
      <c r="P91"/>
      <c r="Q91"/>
    </row>
    <row r="92" spans="1:17" ht="15.75" thickBot="1" x14ac:dyDescent="0.3">
      <c r="A92" s="15" t="s">
        <v>610</v>
      </c>
      <c r="B92" s="15" t="s">
        <v>340</v>
      </c>
      <c r="C92" s="22" t="s">
        <v>60</v>
      </c>
      <c r="D92" s="22" t="s">
        <v>33</v>
      </c>
      <c r="E92" s="17">
        <v>16254</v>
      </c>
      <c r="F92" s="16" t="s">
        <v>70</v>
      </c>
      <c r="G92" s="25"/>
      <c r="H92" s="17"/>
      <c r="I92" s="17"/>
      <c r="J92" s="17"/>
      <c r="K92" s="17"/>
      <c r="L92" s="17" t="s">
        <v>604</v>
      </c>
      <c r="M92" s="15"/>
      <c r="O92"/>
      <c r="P92"/>
      <c r="Q92"/>
    </row>
    <row r="93" spans="1:17" ht="15.75" thickBot="1" x14ac:dyDescent="0.3">
      <c r="A93" s="15" t="s">
        <v>648</v>
      </c>
      <c r="B93" s="15" t="s">
        <v>214</v>
      </c>
      <c r="C93" s="22" t="s">
        <v>30</v>
      </c>
      <c r="D93" s="22" t="s">
        <v>65</v>
      </c>
      <c r="E93" s="17">
        <v>11720</v>
      </c>
      <c r="F93" s="16" t="s">
        <v>75</v>
      </c>
      <c r="G93" s="25"/>
      <c r="H93" s="17"/>
      <c r="I93" s="17"/>
      <c r="J93" s="17"/>
      <c r="K93" s="17"/>
      <c r="L93" s="17" t="s">
        <v>604</v>
      </c>
      <c r="M93" s="15" t="s">
        <v>215</v>
      </c>
      <c r="O93"/>
      <c r="P93"/>
      <c r="Q93"/>
    </row>
    <row r="94" spans="1:17" ht="15.75" thickBot="1" x14ac:dyDescent="0.3">
      <c r="A94" s="15" t="s">
        <v>649</v>
      </c>
      <c r="B94" s="15" t="s">
        <v>219</v>
      </c>
      <c r="C94" s="22" t="s">
        <v>30</v>
      </c>
      <c r="D94" s="22" t="s">
        <v>65</v>
      </c>
      <c r="E94" s="17">
        <v>13728</v>
      </c>
      <c r="F94" s="16" t="s">
        <v>75</v>
      </c>
      <c r="G94" s="25"/>
      <c r="H94" s="17"/>
      <c r="I94" s="17"/>
      <c r="J94" s="17"/>
      <c r="K94" s="17"/>
      <c r="L94" s="17" t="s">
        <v>604</v>
      </c>
      <c r="M94" s="15" t="s">
        <v>220</v>
      </c>
      <c r="O94"/>
      <c r="P94"/>
      <c r="Q94"/>
    </row>
    <row r="95" spans="1:17" ht="15.75" thickBot="1" x14ac:dyDescent="0.3">
      <c r="A95" s="15" t="s">
        <v>650</v>
      </c>
      <c r="B95" s="15" t="s">
        <v>258</v>
      </c>
      <c r="C95" s="22" t="s">
        <v>30</v>
      </c>
      <c r="D95" s="22" t="s">
        <v>65</v>
      </c>
      <c r="E95" s="17">
        <v>13789</v>
      </c>
      <c r="F95" s="16" t="s">
        <v>75</v>
      </c>
      <c r="G95" s="25"/>
      <c r="H95" s="17"/>
      <c r="I95" s="17"/>
      <c r="J95" s="17"/>
      <c r="K95" s="17"/>
      <c r="L95" s="17" t="s">
        <v>604</v>
      </c>
      <c r="M95" s="15"/>
      <c r="O95"/>
      <c r="P95"/>
      <c r="Q95"/>
    </row>
    <row r="96" spans="1:17" ht="15.75" thickBot="1" x14ac:dyDescent="0.3">
      <c r="A96" s="15" t="s">
        <v>651</v>
      </c>
      <c r="B96" s="15" t="s">
        <v>293</v>
      </c>
      <c r="C96" s="22" t="s">
        <v>294</v>
      </c>
      <c r="D96" s="22" t="s">
        <v>59</v>
      </c>
      <c r="E96" s="17">
        <v>14977</v>
      </c>
      <c r="F96" s="16" t="s">
        <v>78</v>
      </c>
      <c r="G96" s="25"/>
      <c r="H96" s="17"/>
      <c r="I96" s="17"/>
      <c r="J96" s="17"/>
      <c r="K96" s="17"/>
      <c r="L96" s="17" t="s">
        <v>604</v>
      </c>
      <c r="M96" s="15" t="s">
        <v>295</v>
      </c>
      <c r="O96"/>
      <c r="P96"/>
      <c r="Q96"/>
    </row>
    <row r="97" spans="1:17" ht="15.75" thickBot="1" x14ac:dyDescent="0.3">
      <c r="A97" s="15" t="s">
        <v>652</v>
      </c>
      <c r="B97" s="15" t="s">
        <v>315</v>
      </c>
      <c r="C97" s="22" t="s">
        <v>30</v>
      </c>
      <c r="D97" s="22" t="s">
        <v>118</v>
      </c>
      <c r="E97" s="17">
        <v>15342</v>
      </c>
      <c r="F97" s="16" t="s">
        <v>29</v>
      </c>
      <c r="G97" s="25"/>
      <c r="H97" s="17"/>
      <c r="I97" s="17"/>
      <c r="J97" s="17"/>
      <c r="K97" s="17"/>
      <c r="L97" s="17" t="s">
        <v>604</v>
      </c>
      <c r="M97" s="15"/>
      <c r="O97"/>
      <c r="P97"/>
      <c r="Q97"/>
    </row>
    <row r="98" spans="1:17" ht="15.75" thickBot="1" x14ac:dyDescent="0.3">
      <c r="A98" s="15" t="s">
        <v>611</v>
      </c>
      <c r="B98" s="15" t="s">
        <v>344</v>
      </c>
      <c r="C98" s="22" t="s">
        <v>30</v>
      </c>
      <c r="D98" s="22" t="s">
        <v>79</v>
      </c>
      <c r="E98" s="17">
        <v>15373</v>
      </c>
      <c r="F98" s="16" t="s">
        <v>29</v>
      </c>
      <c r="G98" s="25"/>
      <c r="H98" s="17"/>
      <c r="I98" s="17"/>
      <c r="J98" s="17"/>
      <c r="K98" s="17"/>
      <c r="L98" s="17" t="s">
        <v>604</v>
      </c>
      <c r="M98" s="15" t="s">
        <v>343</v>
      </c>
      <c r="O98"/>
      <c r="P98"/>
      <c r="Q98"/>
    </row>
    <row r="99" spans="1:17" ht="15.75" thickBot="1" x14ac:dyDescent="0.3">
      <c r="A99" s="15" t="s">
        <v>612</v>
      </c>
      <c r="B99" s="15" t="s">
        <v>352</v>
      </c>
      <c r="C99" s="22" t="s">
        <v>30</v>
      </c>
      <c r="D99" s="22" t="s">
        <v>33</v>
      </c>
      <c r="E99" s="17">
        <v>15888</v>
      </c>
      <c r="F99" s="16" t="s">
        <v>29</v>
      </c>
      <c r="G99" s="25"/>
      <c r="H99" s="17"/>
      <c r="I99" s="17"/>
      <c r="J99" s="17"/>
      <c r="K99" s="17"/>
      <c r="L99" s="17" t="s">
        <v>604</v>
      </c>
      <c r="M99" s="15" t="s">
        <v>353</v>
      </c>
      <c r="O99"/>
      <c r="P99"/>
      <c r="Q99"/>
    </row>
    <row r="100" spans="1:17" ht="15.75" thickBot="1" x14ac:dyDescent="0.3">
      <c r="A100" s="15" t="s">
        <v>653</v>
      </c>
      <c r="B100" s="15" t="s">
        <v>363</v>
      </c>
      <c r="C100" s="22" t="s">
        <v>30</v>
      </c>
      <c r="D100" s="22" t="s">
        <v>33</v>
      </c>
      <c r="E100" s="17">
        <v>16103</v>
      </c>
      <c r="F100" s="16" t="s">
        <v>29</v>
      </c>
      <c r="G100" s="25"/>
      <c r="H100" s="17"/>
      <c r="I100" s="17"/>
      <c r="J100" s="17"/>
      <c r="K100" s="17"/>
      <c r="L100" s="17" t="s">
        <v>604</v>
      </c>
      <c r="M100" s="15" t="s">
        <v>364</v>
      </c>
      <c r="O100"/>
      <c r="P100"/>
      <c r="Q100"/>
    </row>
    <row r="101" spans="1:17" ht="15.75" thickBot="1" x14ac:dyDescent="0.3">
      <c r="A101" s="15" t="s">
        <v>654</v>
      </c>
      <c r="B101" s="15" t="s">
        <v>374</v>
      </c>
      <c r="C101" s="22" t="s">
        <v>30</v>
      </c>
      <c r="D101" s="22" t="s">
        <v>39</v>
      </c>
      <c r="E101" s="17">
        <v>16163</v>
      </c>
      <c r="F101" s="16" t="s">
        <v>75</v>
      </c>
      <c r="G101" s="25"/>
      <c r="H101" s="17"/>
      <c r="I101" s="17"/>
      <c r="J101" s="17"/>
      <c r="K101" s="17"/>
      <c r="L101" s="17" t="s">
        <v>604</v>
      </c>
      <c r="M101" s="15" t="s">
        <v>375</v>
      </c>
      <c r="O101"/>
      <c r="P101"/>
      <c r="Q101"/>
    </row>
    <row r="102" spans="1:17" ht="15.75" thickBot="1" x14ac:dyDescent="0.3">
      <c r="A102" s="15" t="s">
        <v>655</v>
      </c>
      <c r="B102" s="15" t="s">
        <v>425</v>
      </c>
      <c r="C102" s="22" t="s">
        <v>30</v>
      </c>
      <c r="D102" s="22" t="s">
        <v>33</v>
      </c>
      <c r="E102" s="17">
        <v>16254</v>
      </c>
      <c r="F102" s="16" t="s">
        <v>29</v>
      </c>
      <c r="G102" s="25"/>
      <c r="H102" s="17"/>
      <c r="I102" s="17"/>
      <c r="J102" s="17"/>
      <c r="K102" s="17"/>
      <c r="L102" s="17" t="s">
        <v>604</v>
      </c>
      <c r="M102" s="15"/>
      <c r="O102"/>
      <c r="P102"/>
      <c r="Q102"/>
    </row>
    <row r="103" spans="1:17" ht="15.75" thickBot="1" x14ac:dyDescent="0.3">
      <c r="A103" s="15" t="s">
        <v>656</v>
      </c>
      <c r="B103" s="15" t="s">
        <v>367</v>
      </c>
      <c r="C103" s="22" t="s">
        <v>30</v>
      </c>
      <c r="D103" s="22" t="s">
        <v>33</v>
      </c>
      <c r="E103" s="17">
        <v>16103</v>
      </c>
      <c r="F103" s="16" t="s">
        <v>29</v>
      </c>
      <c r="G103" s="25"/>
      <c r="H103" s="17"/>
      <c r="I103" s="17"/>
      <c r="J103" s="17"/>
      <c r="K103" s="17"/>
      <c r="L103" s="17" t="s">
        <v>604</v>
      </c>
      <c r="M103" s="15" t="s">
        <v>368</v>
      </c>
      <c r="O103"/>
      <c r="P103"/>
      <c r="Q103"/>
    </row>
    <row r="104" spans="1:17" ht="15.75" thickBot="1" x14ac:dyDescent="0.3">
      <c r="A104" s="15" t="s">
        <v>657</v>
      </c>
      <c r="B104" s="15" t="s">
        <v>449</v>
      </c>
      <c r="C104" s="22" t="s">
        <v>450</v>
      </c>
      <c r="D104" s="22" t="s">
        <v>39</v>
      </c>
      <c r="E104" s="17">
        <v>16528</v>
      </c>
      <c r="F104" s="16" t="s">
        <v>29</v>
      </c>
      <c r="G104" s="25"/>
      <c r="H104" s="17"/>
      <c r="I104" s="17"/>
      <c r="J104" s="17"/>
      <c r="K104" s="17"/>
      <c r="L104" s="17" t="s">
        <v>604</v>
      </c>
      <c r="M104" s="15"/>
      <c r="O104"/>
      <c r="P104"/>
      <c r="Q104"/>
    </row>
    <row r="105" spans="1:17" ht="15.75" thickBot="1" x14ac:dyDescent="0.3">
      <c r="A105" s="15" t="s">
        <v>658</v>
      </c>
      <c r="B105" s="15" t="s">
        <v>457</v>
      </c>
      <c r="C105" s="22" t="s">
        <v>30</v>
      </c>
      <c r="D105" s="22" t="s">
        <v>33</v>
      </c>
      <c r="E105" s="17">
        <v>16558</v>
      </c>
      <c r="F105" s="16" t="s">
        <v>29</v>
      </c>
      <c r="G105" s="25"/>
      <c r="H105" s="17"/>
      <c r="I105" s="17"/>
      <c r="J105" s="17"/>
      <c r="K105" s="17"/>
      <c r="L105" s="17" t="s">
        <v>604</v>
      </c>
      <c r="M105" s="15"/>
      <c r="O105"/>
      <c r="P105"/>
      <c r="Q105"/>
    </row>
    <row r="106" spans="1:17" ht="15.75" thickBot="1" x14ac:dyDescent="0.3">
      <c r="A106" s="15" t="s">
        <v>659</v>
      </c>
      <c r="B106" s="15" t="s">
        <v>559</v>
      </c>
      <c r="C106" s="22" t="s">
        <v>30</v>
      </c>
      <c r="D106" s="22" t="s">
        <v>67</v>
      </c>
      <c r="E106" s="17">
        <v>16619</v>
      </c>
      <c r="F106" s="16" t="s">
        <v>29</v>
      </c>
      <c r="G106" s="25"/>
      <c r="H106" s="17"/>
      <c r="I106" s="17"/>
      <c r="J106" s="17" t="s">
        <v>603</v>
      </c>
      <c r="K106" s="17"/>
      <c r="L106" s="17" t="s">
        <v>604</v>
      </c>
      <c r="M106" s="15" t="s">
        <v>560</v>
      </c>
      <c r="O106"/>
      <c r="P106"/>
      <c r="Q106"/>
    </row>
    <row r="107" spans="1:17" ht="15.75" thickBot="1" x14ac:dyDescent="0.3">
      <c r="A107" s="15" t="s">
        <v>660</v>
      </c>
      <c r="B107" s="15" t="s">
        <v>580</v>
      </c>
      <c r="C107" s="22" t="s">
        <v>30</v>
      </c>
      <c r="D107" s="22" t="s">
        <v>82</v>
      </c>
      <c r="E107" s="17">
        <v>16650</v>
      </c>
      <c r="F107" s="16" t="s">
        <v>75</v>
      </c>
      <c r="G107" s="25"/>
      <c r="H107" s="17"/>
      <c r="I107" s="17"/>
      <c r="J107" s="17"/>
      <c r="K107" s="17"/>
      <c r="L107" s="17" t="s">
        <v>604</v>
      </c>
      <c r="M107" s="15"/>
      <c r="O107"/>
      <c r="P107"/>
      <c r="Q107"/>
    </row>
    <row r="108" spans="1:17" ht="15.75" thickBot="1" x14ac:dyDescent="0.3">
      <c r="A108" s="15" t="s">
        <v>661</v>
      </c>
      <c r="B108" s="15" t="s">
        <v>581</v>
      </c>
      <c r="C108" s="22" t="s">
        <v>119</v>
      </c>
      <c r="D108" s="22" t="s">
        <v>39</v>
      </c>
      <c r="E108" s="17">
        <v>16742</v>
      </c>
      <c r="F108" s="16" t="s">
        <v>29</v>
      </c>
      <c r="G108" s="25"/>
      <c r="H108" s="17"/>
      <c r="I108" s="17"/>
      <c r="J108" s="17"/>
      <c r="K108" s="17"/>
      <c r="L108" s="17" t="s">
        <v>604</v>
      </c>
      <c r="M108" s="15"/>
      <c r="O108"/>
      <c r="P108"/>
      <c r="Q108"/>
    </row>
    <row r="109" spans="1:17" ht="15.75" thickBot="1" x14ac:dyDescent="0.3">
      <c r="A109" s="15" t="s">
        <v>662</v>
      </c>
      <c r="B109" s="15" t="s">
        <v>376</v>
      </c>
      <c r="C109" s="22" t="s">
        <v>10</v>
      </c>
      <c r="D109" s="22" t="s">
        <v>82</v>
      </c>
      <c r="E109" s="17">
        <v>15888</v>
      </c>
      <c r="F109" s="16" t="s">
        <v>68</v>
      </c>
      <c r="G109" s="25"/>
      <c r="H109" s="17"/>
      <c r="I109" s="17"/>
      <c r="J109" s="17"/>
      <c r="K109" s="17"/>
      <c r="L109" s="17" t="s">
        <v>604</v>
      </c>
      <c r="M109" s="15"/>
      <c r="O109"/>
      <c r="P109"/>
      <c r="Q109"/>
    </row>
    <row r="110" spans="1:17" ht="15.75" thickBot="1" x14ac:dyDescent="0.3">
      <c r="A110" s="15" t="s">
        <v>663</v>
      </c>
      <c r="B110" s="15" t="s">
        <v>377</v>
      </c>
      <c r="C110" s="22" t="s">
        <v>10</v>
      </c>
      <c r="D110" s="22" t="s">
        <v>82</v>
      </c>
      <c r="E110" s="17">
        <v>15888</v>
      </c>
      <c r="F110" s="16" t="s">
        <v>68</v>
      </c>
      <c r="G110" s="25"/>
      <c r="H110" s="17"/>
      <c r="I110" s="17"/>
      <c r="J110" s="17"/>
      <c r="K110" s="17"/>
      <c r="L110" s="17" t="s">
        <v>604</v>
      </c>
      <c r="M110" s="15"/>
      <c r="O110"/>
      <c r="P110"/>
      <c r="Q110"/>
    </row>
    <row r="111" spans="1:17" ht="15.75" thickBot="1" x14ac:dyDescent="0.3">
      <c r="A111" s="15" t="s">
        <v>664</v>
      </c>
      <c r="B111" s="15" t="s">
        <v>378</v>
      </c>
      <c r="C111" s="22" t="s">
        <v>10</v>
      </c>
      <c r="D111" s="22" t="s">
        <v>82</v>
      </c>
      <c r="E111" s="17">
        <v>15888</v>
      </c>
      <c r="F111" s="16" t="s">
        <v>68</v>
      </c>
      <c r="G111" s="25"/>
      <c r="H111" s="17"/>
      <c r="I111" s="17"/>
      <c r="J111" s="17"/>
      <c r="K111" s="17"/>
      <c r="L111" s="17" t="s">
        <v>604</v>
      </c>
      <c r="M111" s="15" t="s">
        <v>379</v>
      </c>
      <c r="O111"/>
      <c r="P111"/>
      <c r="Q111"/>
    </row>
    <row r="112" spans="1:17" ht="15.75" thickBot="1" x14ac:dyDescent="0.3">
      <c r="A112" s="15" t="s">
        <v>665</v>
      </c>
      <c r="B112" s="15" t="s">
        <v>380</v>
      </c>
      <c r="C112" s="22" t="s">
        <v>60</v>
      </c>
      <c r="D112" s="22" t="s">
        <v>82</v>
      </c>
      <c r="E112" s="17">
        <v>15888</v>
      </c>
      <c r="F112" s="16" t="s">
        <v>68</v>
      </c>
      <c r="G112" s="25"/>
      <c r="H112" s="17"/>
      <c r="I112" s="17"/>
      <c r="J112" s="17"/>
      <c r="K112" s="17"/>
      <c r="L112" s="17" t="s">
        <v>604</v>
      </c>
      <c r="M112" s="15" t="s">
        <v>381</v>
      </c>
      <c r="O112"/>
      <c r="P112"/>
      <c r="Q112"/>
    </row>
    <row r="113" spans="1:17" ht="15.75" thickBot="1" x14ac:dyDescent="0.3">
      <c r="A113" s="15" t="s">
        <v>321</v>
      </c>
      <c r="B113" s="15" t="s">
        <v>322</v>
      </c>
      <c r="C113" s="22" t="s">
        <v>60</v>
      </c>
      <c r="D113" s="22" t="s">
        <v>82</v>
      </c>
      <c r="E113" s="17">
        <v>15888</v>
      </c>
      <c r="F113" s="16" t="s">
        <v>68</v>
      </c>
      <c r="G113" s="25"/>
      <c r="H113" s="17"/>
      <c r="I113" s="17"/>
      <c r="J113" s="17"/>
      <c r="K113" s="17"/>
      <c r="L113" s="17" t="s">
        <v>604</v>
      </c>
      <c r="M113" s="15"/>
      <c r="O113"/>
      <c r="P113"/>
      <c r="Q113"/>
    </row>
    <row r="114" spans="1:17" ht="15.75" thickBot="1" x14ac:dyDescent="0.3">
      <c r="A114" s="15" t="s">
        <v>323</v>
      </c>
      <c r="B114" s="15" t="s">
        <v>324</v>
      </c>
      <c r="C114" s="22" t="s">
        <v>81</v>
      </c>
      <c r="D114" s="22" t="s">
        <v>50</v>
      </c>
      <c r="E114" s="17">
        <v>14489</v>
      </c>
      <c r="F114" s="16" t="s">
        <v>16</v>
      </c>
      <c r="G114" s="25"/>
      <c r="H114" s="17"/>
      <c r="I114" s="17"/>
      <c r="J114" s="17"/>
      <c r="K114" s="17"/>
      <c r="L114" s="17" t="s">
        <v>604</v>
      </c>
      <c r="M114" s="15"/>
      <c r="O114"/>
      <c r="P114"/>
      <c r="Q114"/>
    </row>
    <row r="115" spans="1:17" ht="15.75" thickBot="1" x14ac:dyDescent="0.3">
      <c r="A115" s="15" t="s">
        <v>325</v>
      </c>
      <c r="B115" s="15" t="s">
        <v>326</v>
      </c>
      <c r="C115" s="22" t="s">
        <v>10</v>
      </c>
      <c r="D115" s="22" t="s">
        <v>50</v>
      </c>
      <c r="E115" s="17">
        <v>14489</v>
      </c>
      <c r="F115" s="16" t="s">
        <v>16</v>
      </c>
      <c r="G115" s="25"/>
      <c r="H115" s="17"/>
      <c r="I115" s="17"/>
      <c r="J115" s="17"/>
      <c r="K115" s="17"/>
      <c r="L115" s="17" t="s">
        <v>604</v>
      </c>
      <c r="M115" s="15"/>
      <c r="O115"/>
      <c r="P115"/>
      <c r="Q115"/>
    </row>
    <row r="116" spans="1:17" ht="15.75" thickBot="1" x14ac:dyDescent="0.3">
      <c r="A116" s="15" t="s">
        <v>327</v>
      </c>
      <c r="B116" s="15" t="s">
        <v>328</v>
      </c>
      <c r="C116" s="22" t="s">
        <v>10</v>
      </c>
      <c r="D116" s="22" t="s">
        <v>50</v>
      </c>
      <c r="E116" s="17">
        <v>14489</v>
      </c>
      <c r="F116" s="16" t="s">
        <v>16</v>
      </c>
      <c r="G116" s="25"/>
      <c r="H116" s="17"/>
      <c r="I116" s="17"/>
      <c r="J116" s="17"/>
      <c r="K116" s="17"/>
      <c r="L116" s="17" t="s">
        <v>604</v>
      </c>
      <c r="M116" s="15"/>
      <c r="O116"/>
      <c r="P116"/>
      <c r="Q116"/>
    </row>
    <row r="117" spans="1:17" ht="15.75" thickBot="1" x14ac:dyDescent="0.3">
      <c r="A117" s="15" t="s">
        <v>329</v>
      </c>
      <c r="B117" s="15" t="s">
        <v>330</v>
      </c>
      <c r="C117" s="22" t="s">
        <v>10</v>
      </c>
      <c r="D117" s="22" t="s">
        <v>50</v>
      </c>
      <c r="E117" s="17">
        <v>14489</v>
      </c>
      <c r="F117" s="16" t="s">
        <v>16</v>
      </c>
      <c r="G117" s="25"/>
      <c r="H117" s="17"/>
      <c r="I117" s="17"/>
      <c r="J117" s="17"/>
      <c r="K117" s="17"/>
      <c r="L117" s="17" t="s">
        <v>604</v>
      </c>
      <c r="M117" s="15" t="s">
        <v>331</v>
      </c>
      <c r="O117"/>
      <c r="P117"/>
      <c r="Q117"/>
    </row>
    <row r="118" spans="1:17" ht="15.75" thickBot="1" x14ac:dyDescent="0.3">
      <c r="A118" s="15" t="s">
        <v>332</v>
      </c>
      <c r="B118" s="15" t="s">
        <v>333</v>
      </c>
      <c r="C118" s="22" t="s">
        <v>10</v>
      </c>
      <c r="D118" s="22" t="s">
        <v>50</v>
      </c>
      <c r="E118" s="17">
        <v>14489</v>
      </c>
      <c r="F118" s="16" t="s">
        <v>16</v>
      </c>
      <c r="G118" s="25"/>
      <c r="H118" s="17"/>
      <c r="I118" s="17"/>
      <c r="J118" s="17"/>
      <c r="K118" s="17"/>
      <c r="L118" s="17" t="s">
        <v>604</v>
      </c>
      <c r="M118" s="15"/>
      <c r="O118"/>
      <c r="P118"/>
      <c r="Q118"/>
    </row>
    <row r="119" spans="1:17" ht="15.75" thickBot="1" x14ac:dyDescent="0.3">
      <c r="A119" s="15" t="s">
        <v>334</v>
      </c>
      <c r="B119" s="15" t="s">
        <v>335</v>
      </c>
      <c r="C119" s="22" t="s">
        <v>82</v>
      </c>
      <c r="D119" s="22" t="s">
        <v>50</v>
      </c>
      <c r="E119" s="17">
        <v>14489</v>
      </c>
      <c r="F119" s="16" t="s">
        <v>16</v>
      </c>
      <c r="G119" s="25"/>
      <c r="H119" s="17"/>
      <c r="I119" s="17"/>
      <c r="J119" s="17"/>
      <c r="K119" s="17"/>
      <c r="L119" s="17" t="s">
        <v>604</v>
      </c>
      <c r="M119" s="15"/>
      <c r="O119"/>
      <c r="P119"/>
      <c r="Q119"/>
    </row>
    <row r="120" spans="1:17" ht="15.75" thickBot="1" x14ac:dyDescent="0.3">
      <c r="A120" s="15" t="s">
        <v>313</v>
      </c>
      <c r="B120" s="15" t="s">
        <v>314</v>
      </c>
      <c r="C120" s="22" t="s">
        <v>30</v>
      </c>
      <c r="D120" s="22" t="s">
        <v>79</v>
      </c>
      <c r="E120" s="17">
        <v>15342</v>
      </c>
      <c r="F120" s="16" t="s">
        <v>29</v>
      </c>
      <c r="G120" s="25"/>
      <c r="H120" s="17"/>
      <c r="I120" s="17"/>
      <c r="J120" s="17"/>
      <c r="K120" s="17"/>
      <c r="L120" s="17" t="s">
        <v>604</v>
      </c>
      <c r="M120" s="15"/>
      <c r="O120"/>
      <c r="P120"/>
      <c r="Q120"/>
    </row>
    <row r="121" spans="1:17" ht="15.75" thickBot="1" x14ac:dyDescent="0.3">
      <c r="A121" s="15" t="s">
        <v>216</v>
      </c>
      <c r="B121" s="15" t="s">
        <v>217</v>
      </c>
      <c r="C121" s="22" t="s">
        <v>30</v>
      </c>
      <c r="D121" s="22" t="s">
        <v>65</v>
      </c>
      <c r="E121" s="17">
        <v>13697</v>
      </c>
      <c r="F121" s="16" t="s">
        <v>75</v>
      </c>
      <c r="G121" s="25"/>
      <c r="H121" s="17"/>
      <c r="I121" s="17"/>
      <c r="J121" s="17"/>
      <c r="K121" s="17"/>
      <c r="L121" s="17" t="s">
        <v>604</v>
      </c>
      <c r="M121" s="15" t="s">
        <v>218</v>
      </c>
      <c r="O121"/>
      <c r="P121"/>
      <c r="Q121"/>
    </row>
    <row r="122" spans="1:17" ht="15.75" thickBot="1" x14ac:dyDescent="0.3">
      <c r="A122" s="15" t="s">
        <v>383</v>
      </c>
      <c r="B122" s="15" t="s">
        <v>384</v>
      </c>
      <c r="C122" s="22" t="s">
        <v>10</v>
      </c>
      <c r="D122" s="22" t="s">
        <v>59</v>
      </c>
      <c r="E122" s="17">
        <v>14732</v>
      </c>
      <c r="F122" s="16" t="s">
        <v>16</v>
      </c>
      <c r="G122" s="25"/>
      <c r="H122" s="17"/>
      <c r="I122" s="17"/>
      <c r="J122" s="17"/>
      <c r="K122" s="17"/>
      <c r="L122" s="17" t="s">
        <v>604</v>
      </c>
      <c r="M122" s="15"/>
      <c r="O122"/>
      <c r="P122"/>
      <c r="Q122"/>
    </row>
    <row r="123" spans="1:17" ht="15.75" thickBot="1" x14ac:dyDescent="0.3">
      <c r="A123" s="15" t="s">
        <v>385</v>
      </c>
      <c r="B123" s="15" t="s">
        <v>386</v>
      </c>
      <c r="C123" s="22" t="s">
        <v>10</v>
      </c>
      <c r="D123" s="22" t="s">
        <v>82</v>
      </c>
      <c r="E123" s="17">
        <v>15128</v>
      </c>
      <c r="F123" s="16" t="s">
        <v>68</v>
      </c>
      <c r="G123" s="25"/>
      <c r="H123" s="17"/>
      <c r="I123" s="17"/>
      <c r="J123" s="17"/>
      <c r="K123" s="17"/>
      <c r="L123" s="17" t="s">
        <v>604</v>
      </c>
      <c r="M123" s="15"/>
      <c r="O123"/>
      <c r="P123"/>
      <c r="Q123"/>
    </row>
    <row r="124" spans="1:17" ht="15.75" thickBot="1" x14ac:dyDescent="0.3">
      <c r="A124" s="15" t="s">
        <v>387</v>
      </c>
      <c r="B124" s="15" t="s">
        <v>388</v>
      </c>
      <c r="C124" s="22" t="s">
        <v>10</v>
      </c>
      <c r="D124" s="22" t="s">
        <v>82</v>
      </c>
      <c r="E124" s="17">
        <v>15158</v>
      </c>
      <c r="F124" s="16" t="s">
        <v>68</v>
      </c>
      <c r="G124" s="25"/>
      <c r="H124" s="17"/>
      <c r="I124" s="17"/>
      <c r="J124" s="17"/>
      <c r="K124" s="17"/>
      <c r="L124" s="17" t="s">
        <v>604</v>
      </c>
      <c r="M124" s="15"/>
      <c r="O124"/>
      <c r="P124"/>
      <c r="Q124"/>
    </row>
    <row r="125" spans="1:17" ht="15.75" thickBot="1" x14ac:dyDescent="0.3">
      <c r="A125" s="15" t="s">
        <v>389</v>
      </c>
      <c r="B125" s="15" t="s">
        <v>390</v>
      </c>
      <c r="C125" s="22" t="s">
        <v>10</v>
      </c>
      <c r="D125" s="22" t="s">
        <v>82</v>
      </c>
      <c r="E125" s="17">
        <v>15523</v>
      </c>
      <c r="F125" s="16" t="s">
        <v>68</v>
      </c>
      <c r="G125" s="25"/>
      <c r="H125" s="17"/>
      <c r="I125" s="17"/>
      <c r="J125" s="17"/>
      <c r="K125" s="17"/>
      <c r="L125" s="17" t="s">
        <v>604</v>
      </c>
      <c r="M125" s="15"/>
      <c r="O125"/>
      <c r="P125"/>
      <c r="Q125"/>
    </row>
    <row r="126" spans="1:17" ht="15.75" thickBot="1" x14ac:dyDescent="0.3">
      <c r="A126" s="15" t="s">
        <v>391</v>
      </c>
      <c r="B126" s="15" t="s">
        <v>392</v>
      </c>
      <c r="C126" s="22" t="s">
        <v>10</v>
      </c>
      <c r="D126" s="22" t="s">
        <v>82</v>
      </c>
      <c r="E126" s="17">
        <v>15585</v>
      </c>
      <c r="F126" s="16" t="s">
        <v>68</v>
      </c>
      <c r="G126" s="25"/>
      <c r="H126" s="17"/>
      <c r="I126" s="17"/>
      <c r="J126" s="17"/>
      <c r="K126" s="17"/>
      <c r="L126" s="17" t="s">
        <v>604</v>
      </c>
      <c r="M126" s="15"/>
      <c r="O126"/>
      <c r="P126"/>
      <c r="Q126"/>
    </row>
    <row r="127" spans="1:17" ht="15.75" thickBot="1" x14ac:dyDescent="0.3">
      <c r="A127" s="15" t="s">
        <v>393</v>
      </c>
      <c r="B127" s="15" t="s">
        <v>394</v>
      </c>
      <c r="C127" s="22" t="s">
        <v>17</v>
      </c>
      <c r="D127" s="22" t="s">
        <v>39</v>
      </c>
      <c r="E127" s="17">
        <v>15888</v>
      </c>
      <c r="F127" s="16" t="s">
        <v>74</v>
      </c>
      <c r="G127" s="25"/>
      <c r="H127" s="17"/>
      <c r="I127" s="17"/>
      <c r="J127" s="17"/>
      <c r="K127" s="17"/>
      <c r="L127" s="17" t="s">
        <v>604</v>
      </c>
      <c r="M127" s="15"/>
      <c r="O127"/>
      <c r="P127"/>
      <c r="Q127"/>
    </row>
    <row r="128" spans="1:17" ht="15.75" thickBot="1" x14ac:dyDescent="0.3">
      <c r="A128" s="15" t="s">
        <v>354</v>
      </c>
      <c r="B128" s="15" t="s">
        <v>355</v>
      </c>
      <c r="C128" s="22" t="s">
        <v>30</v>
      </c>
      <c r="D128" s="22" t="s">
        <v>33</v>
      </c>
      <c r="E128" s="17">
        <v>16011</v>
      </c>
      <c r="F128" s="16" t="s">
        <v>29</v>
      </c>
      <c r="G128" s="25"/>
      <c r="H128" s="17"/>
      <c r="I128" s="17"/>
      <c r="J128" s="17"/>
      <c r="K128" s="17"/>
      <c r="L128" s="17" t="s">
        <v>604</v>
      </c>
      <c r="M128" s="15" t="s">
        <v>356</v>
      </c>
      <c r="O128"/>
      <c r="P128"/>
      <c r="Q128"/>
    </row>
    <row r="129" spans="1:17" ht="15.75" thickBot="1" x14ac:dyDescent="0.3">
      <c r="A129" s="15" t="s">
        <v>398</v>
      </c>
      <c r="B129" s="15" t="s">
        <v>399</v>
      </c>
      <c r="C129" s="22" t="s">
        <v>10</v>
      </c>
      <c r="D129" s="22" t="s">
        <v>66</v>
      </c>
      <c r="E129" s="17">
        <v>16224</v>
      </c>
      <c r="F129" s="16" t="s">
        <v>70</v>
      </c>
      <c r="G129" s="25"/>
      <c r="H129" s="17"/>
      <c r="I129" s="17"/>
      <c r="J129" s="17"/>
      <c r="K129" s="17"/>
      <c r="L129" s="17" t="s">
        <v>604</v>
      </c>
      <c r="M129" s="15" t="s">
        <v>400</v>
      </c>
      <c r="O129"/>
      <c r="P129"/>
      <c r="Q129"/>
    </row>
    <row r="130" spans="1:17" ht="15.75" thickBot="1" x14ac:dyDescent="0.3">
      <c r="A130" s="15" t="s">
        <v>401</v>
      </c>
      <c r="B130" s="15" t="s">
        <v>402</v>
      </c>
      <c r="C130" s="22" t="s">
        <v>60</v>
      </c>
      <c r="D130" s="22" t="s">
        <v>39</v>
      </c>
      <c r="E130" s="17">
        <v>16224</v>
      </c>
      <c r="F130" s="16" t="s">
        <v>70</v>
      </c>
      <c r="G130" s="25"/>
      <c r="H130" s="17"/>
      <c r="I130" s="17"/>
      <c r="J130" s="17"/>
      <c r="K130" s="17"/>
      <c r="L130" s="17" t="s">
        <v>604</v>
      </c>
      <c r="M130" s="15" t="s">
        <v>403</v>
      </c>
      <c r="O130"/>
      <c r="P130"/>
      <c r="Q130"/>
    </row>
    <row r="131" spans="1:17" ht="15.75" thickBot="1" x14ac:dyDescent="0.3">
      <c r="A131" s="15" t="s">
        <v>404</v>
      </c>
      <c r="B131" s="15" t="s">
        <v>405</v>
      </c>
      <c r="C131" s="22" t="s">
        <v>10</v>
      </c>
      <c r="D131" s="22" t="s">
        <v>39</v>
      </c>
      <c r="E131" s="17">
        <v>16497</v>
      </c>
      <c r="F131" s="16" t="s">
        <v>70</v>
      </c>
      <c r="G131" s="25"/>
      <c r="H131" s="17"/>
      <c r="I131" s="17"/>
      <c r="J131" s="17"/>
      <c r="K131" s="17"/>
      <c r="L131" s="17" t="s">
        <v>604</v>
      </c>
      <c r="M131" s="15" t="s">
        <v>406</v>
      </c>
      <c r="O131"/>
      <c r="P131"/>
      <c r="Q131"/>
    </row>
    <row r="132" spans="1:17" ht="15.75" thickBot="1" x14ac:dyDescent="0.3">
      <c r="A132" s="15" t="s">
        <v>407</v>
      </c>
      <c r="B132" s="15" t="s">
        <v>408</v>
      </c>
      <c r="C132" s="22" t="s">
        <v>10</v>
      </c>
      <c r="D132" s="22" t="s">
        <v>59</v>
      </c>
      <c r="E132" s="17">
        <v>14732</v>
      </c>
      <c r="F132" s="16" t="s">
        <v>16</v>
      </c>
      <c r="G132" s="25"/>
      <c r="H132" s="17"/>
      <c r="I132" s="17"/>
      <c r="J132" s="17"/>
      <c r="K132" s="17"/>
      <c r="L132" s="17" t="s">
        <v>604</v>
      </c>
      <c r="M132" s="15" t="s">
        <v>409</v>
      </c>
      <c r="O132"/>
      <c r="P132"/>
      <c r="Q132"/>
    </row>
    <row r="133" spans="1:17" ht="15.75" thickBot="1" x14ac:dyDescent="0.3">
      <c r="A133" s="15" t="s">
        <v>410</v>
      </c>
      <c r="B133" s="15" t="s">
        <v>411</v>
      </c>
      <c r="C133" s="22" t="s">
        <v>10</v>
      </c>
      <c r="D133" s="22" t="s">
        <v>59</v>
      </c>
      <c r="E133" s="17">
        <v>14732</v>
      </c>
      <c r="F133" s="16" t="s">
        <v>16</v>
      </c>
      <c r="G133" s="25"/>
      <c r="H133" s="17"/>
      <c r="I133" s="17"/>
      <c r="J133" s="17"/>
      <c r="K133" s="17"/>
      <c r="L133" s="17" t="s">
        <v>604</v>
      </c>
      <c r="M133" s="15" t="s">
        <v>412</v>
      </c>
      <c r="O133"/>
      <c r="P133"/>
      <c r="Q133"/>
    </row>
    <row r="134" spans="1:17" ht="15.75" thickBot="1" x14ac:dyDescent="0.3">
      <c r="A134" s="15" t="s">
        <v>413</v>
      </c>
      <c r="B134" s="15" t="s">
        <v>414</v>
      </c>
      <c r="C134" s="22" t="s">
        <v>60</v>
      </c>
      <c r="D134" s="22" t="s">
        <v>82</v>
      </c>
      <c r="E134" s="17">
        <v>16469</v>
      </c>
      <c r="F134" s="16" t="s">
        <v>16</v>
      </c>
      <c r="G134" s="25"/>
      <c r="H134" s="17"/>
      <c r="I134" s="17"/>
      <c r="J134" s="17"/>
      <c r="K134" s="17"/>
      <c r="L134" s="17" t="s">
        <v>604</v>
      </c>
      <c r="M134" s="15" t="s">
        <v>415</v>
      </c>
      <c r="O134"/>
      <c r="P134"/>
      <c r="Q134"/>
    </row>
    <row r="135" spans="1:17" ht="15.75" thickBot="1" x14ac:dyDescent="0.3">
      <c r="A135" s="15" t="s">
        <v>416</v>
      </c>
      <c r="B135" s="15" t="s">
        <v>417</v>
      </c>
      <c r="C135" s="22" t="s">
        <v>60</v>
      </c>
      <c r="D135" s="22" t="s">
        <v>82</v>
      </c>
      <c r="E135" s="17">
        <v>15250</v>
      </c>
      <c r="F135" s="16" t="s">
        <v>68</v>
      </c>
      <c r="G135" s="25"/>
      <c r="H135" s="17"/>
      <c r="I135" s="17"/>
      <c r="J135" s="17"/>
      <c r="K135" s="17"/>
      <c r="L135" s="17" t="s">
        <v>604</v>
      </c>
      <c r="M135" s="15"/>
      <c r="O135"/>
      <c r="P135"/>
      <c r="Q135"/>
    </row>
    <row r="136" spans="1:17" ht="15.75" thickBot="1" x14ac:dyDescent="0.3">
      <c r="A136" s="15" t="s">
        <v>673</v>
      </c>
      <c r="B136" s="15" t="s">
        <v>674</v>
      </c>
      <c r="C136" s="16" t="s">
        <v>10</v>
      </c>
      <c r="D136" s="16" t="s">
        <v>82</v>
      </c>
      <c r="E136" s="17">
        <v>16168</v>
      </c>
      <c r="F136" s="16" t="s">
        <v>68</v>
      </c>
      <c r="G136" s="25">
        <v>14</v>
      </c>
      <c r="H136" s="17" t="s">
        <v>675</v>
      </c>
      <c r="I136" s="17" t="s">
        <v>604</v>
      </c>
      <c r="J136" s="17" t="s">
        <v>604</v>
      </c>
      <c r="K136" s="17" t="s">
        <v>604</v>
      </c>
      <c r="L136" s="17" t="s">
        <v>604</v>
      </c>
      <c r="M136" s="15"/>
      <c r="O136"/>
      <c r="P136"/>
      <c r="Q136"/>
    </row>
    <row r="137" spans="1:17" ht="15.75" thickBot="1" x14ac:dyDescent="0.3">
      <c r="A137" s="15" t="s">
        <v>676</v>
      </c>
      <c r="B137" s="15" t="s">
        <v>677</v>
      </c>
      <c r="C137" s="16" t="s">
        <v>10</v>
      </c>
      <c r="D137" s="16" t="s">
        <v>82</v>
      </c>
      <c r="E137" s="17">
        <v>15718</v>
      </c>
      <c r="F137" s="16" t="s">
        <v>68</v>
      </c>
      <c r="G137" s="25">
        <v>9.5</v>
      </c>
      <c r="H137" s="17" t="s">
        <v>600</v>
      </c>
      <c r="I137" s="17" t="s">
        <v>603</v>
      </c>
      <c r="J137" s="17" t="s">
        <v>604</v>
      </c>
      <c r="K137" s="17" t="s">
        <v>604</v>
      </c>
      <c r="L137" s="17" t="s">
        <v>604</v>
      </c>
      <c r="M137" s="15"/>
      <c r="O137"/>
      <c r="P137"/>
      <c r="Q137"/>
    </row>
    <row r="138" spans="1:17" ht="15.75" thickBot="1" x14ac:dyDescent="0.3">
      <c r="A138" s="15" t="s">
        <v>420</v>
      </c>
      <c r="B138" s="15" t="s">
        <v>421</v>
      </c>
      <c r="C138" s="22" t="s">
        <v>10</v>
      </c>
      <c r="D138" s="22" t="s">
        <v>66</v>
      </c>
      <c r="E138" s="17">
        <v>16469</v>
      </c>
      <c r="F138" s="16" t="s">
        <v>16</v>
      </c>
      <c r="G138" s="25"/>
      <c r="H138" s="17"/>
      <c r="I138" s="17"/>
      <c r="J138" s="17"/>
      <c r="K138" s="17"/>
      <c r="L138" s="17" t="s">
        <v>604</v>
      </c>
      <c r="M138" s="15" t="s">
        <v>422</v>
      </c>
      <c r="O138"/>
      <c r="P138"/>
      <c r="Q138"/>
    </row>
    <row r="139" spans="1:17" ht="15.75" thickBot="1" x14ac:dyDescent="0.3">
      <c r="A139" s="15" t="s">
        <v>423</v>
      </c>
      <c r="B139" s="15" t="s">
        <v>424</v>
      </c>
      <c r="C139" s="22" t="s">
        <v>10</v>
      </c>
      <c r="D139" s="22" t="s">
        <v>66</v>
      </c>
      <c r="E139" s="17">
        <v>16469</v>
      </c>
      <c r="F139" s="16" t="s">
        <v>16</v>
      </c>
      <c r="G139" s="25"/>
      <c r="H139" s="17"/>
      <c r="I139" s="17"/>
      <c r="J139" s="17"/>
      <c r="K139" s="17"/>
      <c r="L139" s="17" t="s">
        <v>604</v>
      </c>
      <c r="M139" s="15" t="s">
        <v>422</v>
      </c>
      <c r="O139"/>
      <c r="P139"/>
      <c r="Q139"/>
    </row>
    <row r="140" spans="1:17" ht="15.75" thickBot="1" x14ac:dyDescent="0.3">
      <c r="A140" s="15" t="s">
        <v>346</v>
      </c>
      <c r="B140" s="15" t="s">
        <v>347</v>
      </c>
      <c r="C140" s="22" t="s">
        <v>30</v>
      </c>
      <c r="D140" s="22" t="s">
        <v>33</v>
      </c>
      <c r="E140" s="17">
        <v>15646</v>
      </c>
      <c r="F140" s="16" t="s">
        <v>29</v>
      </c>
      <c r="G140" s="25"/>
      <c r="H140" s="17"/>
      <c r="I140" s="17"/>
      <c r="J140" s="17"/>
      <c r="K140" s="17"/>
      <c r="L140" s="17" t="s">
        <v>604</v>
      </c>
      <c r="M140" s="15" t="s">
        <v>348</v>
      </c>
      <c r="O140"/>
      <c r="P140"/>
      <c r="Q140"/>
    </row>
    <row r="141" spans="1:17" ht="15.75" thickBot="1" x14ac:dyDescent="0.3">
      <c r="A141" s="15" t="s">
        <v>261</v>
      </c>
      <c r="B141" s="15" t="s">
        <v>262</v>
      </c>
      <c r="C141" s="22" t="s">
        <v>30</v>
      </c>
      <c r="D141" s="22" t="s">
        <v>65</v>
      </c>
      <c r="E141" s="17">
        <v>13820</v>
      </c>
      <c r="F141" s="16" t="s">
        <v>75</v>
      </c>
      <c r="G141" s="25"/>
      <c r="H141" s="17"/>
      <c r="I141" s="17"/>
      <c r="J141" s="17"/>
      <c r="K141" s="17"/>
      <c r="L141" s="17" t="s">
        <v>604</v>
      </c>
      <c r="M141" s="15"/>
      <c r="O141"/>
      <c r="P141"/>
      <c r="Q141"/>
    </row>
    <row r="142" spans="1:17" ht="15.75" thickBot="1" x14ac:dyDescent="0.3">
      <c r="A142" s="15" t="s">
        <v>426</v>
      </c>
      <c r="B142" s="15" t="s">
        <v>427</v>
      </c>
      <c r="C142" s="22" t="s">
        <v>10</v>
      </c>
      <c r="D142" s="22" t="s">
        <v>82</v>
      </c>
      <c r="E142" s="17">
        <v>15523</v>
      </c>
      <c r="F142" s="16" t="s">
        <v>68</v>
      </c>
      <c r="G142" s="25"/>
      <c r="H142" s="17"/>
      <c r="I142" s="17"/>
      <c r="J142" s="17"/>
      <c r="K142" s="17"/>
      <c r="L142" s="17" t="s">
        <v>604</v>
      </c>
      <c r="M142" s="15"/>
      <c r="O142"/>
      <c r="P142"/>
      <c r="Q142"/>
    </row>
    <row r="143" spans="1:17" ht="15.75" thickBot="1" x14ac:dyDescent="0.3">
      <c r="A143" s="15" t="s">
        <v>428</v>
      </c>
      <c r="B143" s="15" t="s">
        <v>429</v>
      </c>
      <c r="C143" s="22" t="s">
        <v>10</v>
      </c>
      <c r="D143" s="22" t="s">
        <v>33</v>
      </c>
      <c r="E143" s="17">
        <v>16346</v>
      </c>
      <c r="F143" s="16" t="s">
        <v>16</v>
      </c>
      <c r="G143" s="25"/>
      <c r="H143" s="17"/>
      <c r="I143" s="17"/>
      <c r="J143" s="17"/>
      <c r="K143" s="17"/>
      <c r="L143" s="17" t="s">
        <v>604</v>
      </c>
      <c r="M143" s="15"/>
      <c r="O143"/>
      <c r="P143"/>
      <c r="Q143"/>
    </row>
    <row r="144" spans="1:17" ht="15.75" thickBot="1" x14ac:dyDescent="0.3">
      <c r="A144" s="15" t="s">
        <v>430</v>
      </c>
      <c r="B144" s="15" t="s">
        <v>431</v>
      </c>
      <c r="C144" s="22" t="s">
        <v>60</v>
      </c>
      <c r="D144" s="22" t="s">
        <v>82</v>
      </c>
      <c r="E144" s="17">
        <v>16438</v>
      </c>
      <c r="F144" s="16" t="s">
        <v>16</v>
      </c>
      <c r="G144" s="25"/>
      <c r="H144" s="17"/>
      <c r="I144" s="17"/>
      <c r="J144" s="17"/>
      <c r="K144" s="17"/>
      <c r="L144" s="17" t="s">
        <v>604</v>
      </c>
      <c r="M144" s="15" t="s">
        <v>415</v>
      </c>
      <c r="O144"/>
      <c r="P144"/>
      <c r="Q144"/>
    </row>
    <row r="145" spans="1:17" ht="15.75" thickBot="1" x14ac:dyDescent="0.3">
      <c r="A145" s="15" t="s">
        <v>432</v>
      </c>
      <c r="B145" s="15" t="s">
        <v>433</v>
      </c>
      <c r="C145" s="22" t="s">
        <v>64</v>
      </c>
      <c r="D145" s="22" t="s">
        <v>92</v>
      </c>
      <c r="E145" s="17">
        <v>16438</v>
      </c>
      <c r="F145" s="16" t="s">
        <v>16</v>
      </c>
      <c r="G145" s="25"/>
      <c r="H145" s="17"/>
      <c r="I145" s="17"/>
      <c r="J145" s="17"/>
      <c r="K145" s="17"/>
      <c r="L145" s="17" t="s">
        <v>604</v>
      </c>
      <c r="M145" s="15" t="s">
        <v>415</v>
      </c>
      <c r="O145"/>
      <c r="P145"/>
      <c r="Q145"/>
    </row>
    <row r="146" spans="1:17" ht="15.75" thickBot="1" x14ac:dyDescent="0.3">
      <c r="A146" s="15" t="s">
        <v>243</v>
      </c>
      <c r="B146" s="15" t="s">
        <v>244</v>
      </c>
      <c r="C146" s="22" t="s">
        <v>30</v>
      </c>
      <c r="D146" s="22" t="s">
        <v>65</v>
      </c>
      <c r="E146" s="17">
        <v>13789</v>
      </c>
      <c r="F146" s="16" t="s">
        <v>75</v>
      </c>
      <c r="G146" s="25"/>
      <c r="H146" s="17"/>
      <c r="I146" s="17"/>
      <c r="J146" s="17"/>
      <c r="K146" s="17"/>
      <c r="L146" s="17" t="s">
        <v>604</v>
      </c>
      <c r="M146" s="15" t="s">
        <v>242</v>
      </c>
      <c r="O146"/>
      <c r="P146"/>
      <c r="Q146"/>
    </row>
    <row r="147" spans="1:17" ht="15.75" thickBot="1" x14ac:dyDescent="0.3">
      <c r="A147" s="15" t="s">
        <v>666</v>
      </c>
      <c r="B147" s="15" t="s">
        <v>451</v>
      </c>
      <c r="C147" s="22" t="s">
        <v>30</v>
      </c>
      <c r="D147" s="22" t="s">
        <v>33</v>
      </c>
      <c r="E147" s="17">
        <v>16528</v>
      </c>
      <c r="F147" s="16" t="s">
        <v>29</v>
      </c>
      <c r="G147" s="25"/>
      <c r="H147" s="17"/>
      <c r="I147" s="17"/>
      <c r="J147" s="17"/>
      <c r="K147" s="17"/>
      <c r="L147" s="17" t="s">
        <v>604</v>
      </c>
      <c r="M147" s="15"/>
      <c r="O147"/>
      <c r="P147"/>
      <c r="Q147"/>
    </row>
    <row r="148" spans="1:17" ht="15.75" thickBot="1" x14ac:dyDescent="0.3">
      <c r="A148" s="15" t="s">
        <v>667</v>
      </c>
      <c r="B148" s="15" t="s">
        <v>481</v>
      </c>
      <c r="C148" s="22" t="s">
        <v>10</v>
      </c>
      <c r="D148" s="22" t="s">
        <v>82</v>
      </c>
      <c r="E148" s="17">
        <v>16254</v>
      </c>
      <c r="F148" s="16" t="s">
        <v>16</v>
      </c>
      <c r="G148" s="25"/>
      <c r="H148" s="17"/>
      <c r="I148" s="17"/>
      <c r="J148" s="17"/>
      <c r="K148" s="17"/>
      <c r="L148" s="17" t="s">
        <v>604</v>
      </c>
      <c r="M148" s="15"/>
      <c r="O148"/>
      <c r="P148"/>
      <c r="Q148"/>
    </row>
    <row r="149" spans="1:17" ht="15.75" thickBot="1" x14ac:dyDescent="0.3">
      <c r="A149" s="15" t="s">
        <v>668</v>
      </c>
      <c r="B149" s="15" t="s">
        <v>482</v>
      </c>
      <c r="C149" s="22" t="s">
        <v>60</v>
      </c>
      <c r="D149" s="22" t="s">
        <v>33</v>
      </c>
      <c r="E149" s="17">
        <v>16254</v>
      </c>
      <c r="F149" s="16" t="s">
        <v>16</v>
      </c>
      <c r="G149" s="25"/>
      <c r="H149" s="17"/>
      <c r="I149" s="17"/>
      <c r="J149" s="17"/>
      <c r="K149" s="17"/>
      <c r="L149" s="17" t="s">
        <v>604</v>
      </c>
      <c r="M149" s="15"/>
      <c r="O149"/>
      <c r="P149"/>
      <c r="Q149"/>
    </row>
    <row r="150" spans="1:17" ht="15.75" thickBot="1" x14ac:dyDescent="0.3">
      <c r="A150" s="15" t="s">
        <v>669</v>
      </c>
      <c r="B150" s="15" t="s">
        <v>483</v>
      </c>
      <c r="C150" s="22" t="s">
        <v>10</v>
      </c>
      <c r="D150" s="22" t="s">
        <v>71</v>
      </c>
      <c r="E150" s="17">
        <v>16224</v>
      </c>
      <c r="F150" s="16" t="s">
        <v>16</v>
      </c>
      <c r="G150" s="25"/>
      <c r="H150" s="17"/>
      <c r="I150" s="17"/>
      <c r="J150" s="17"/>
      <c r="K150" s="17"/>
      <c r="L150" s="17" t="s">
        <v>604</v>
      </c>
      <c r="M150" s="15"/>
      <c r="O150"/>
      <c r="P150"/>
      <c r="Q150"/>
    </row>
    <row r="151" spans="1:17" ht="15.75" thickBot="1" x14ac:dyDescent="0.3">
      <c r="A151" s="15" t="s">
        <v>670</v>
      </c>
      <c r="B151" s="15" t="s">
        <v>484</v>
      </c>
      <c r="C151" s="22" t="s">
        <v>10</v>
      </c>
      <c r="D151" s="22" t="s">
        <v>39</v>
      </c>
      <c r="E151" s="17">
        <v>15067</v>
      </c>
      <c r="F151" s="16" t="s">
        <v>69</v>
      </c>
      <c r="G151" s="25"/>
      <c r="H151" s="17"/>
      <c r="I151" s="17"/>
      <c r="J151" s="17"/>
      <c r="K151" s="17"/>
      <c r="L151" s="17" t="s">
        <v>604</v>
      </c>
      <c r="M151" s="15" t="s">
        <v>485</v>
      </c>
      <c r="O151"/>
      <c r="P151"/>
      <c r="Q151"/>
    </row>
    <row r="152" spans="1:17" ht="15.75" thickBot="1" x14ac:dyDescent="0.3">
      <c r="A152" s="15" t="s">
        <v>671</v>
      </c>
      <c r="B152" s="15" t="s">
        <v>486</v>
      </c>
      <c r="C152" s="22" t="s">
        <v>10</v>
      </c>
      <c r="D152" s="22" t="s">
        <v>39</v>
      </c>
      <c r="E152" s="17">
        <v>15888</v>
      </c>
      <c r="F152" s="16" t="s">
        <v>16</v>
      </c>
      <c r="G152" s="25"/>
      <c r="H152" s="17"/>
      <c r="I152" s="17"/>
      <c r="J152" s="17"/>
      <c r="K152" s="17"/>
      <c r="L152" s="17" t="s">
        <v>604</v>
      </c>
      <c r="M152" s="15" t="s">
        <v>487</v>
      </c>
      <c r="O152"/>
      <c r="P152"/>
      <c r="Q152"/>
    </row>
    <row r="153" spans="1:17" ht="15.75" thickBot="1" x14ac:dyDescent="0.3">
      <c r="A153" s="15" t="s">
        <v>672</v>
      </c>
      <c r="B153" s="15" t="s">
        <v>488</v>
      </c>
      <c r="C153" s="22" t="s">
        <v>10</v>
      </c>
      <c r="D153" s="22" t="s">
        <v>82</v>
      </c>
      <c r="E153" s="17">
        <v>16254</v>
      </c>
      <c r="F153" s="16" t="s">
        <v>68</v>
      </c>
      <c r="G153" s="25"/>
      <c r="H153" s="17"/>
      <c r="I153" s="17"/>
      <c r="J153" s="17"/>
      <c r="K153" s="17"/>
      <c r="L153" s="17" t="s">
        <v>604</v>
      </c>
      <c r="M153" s="15"/>
      <c r="O153"/>
      <c r="P153"/>
      <c r="Q153"/>
    </row>
    <row r="154" spans="1:17" ht="15.75" thickBot="1" x14ac:dyDescent="0.3">
      <c r="A154" s="15" t="s">
        <v>123</v>
      </c>
      <c r="B154" s="15" t="s">
        <v>124</v>
      </c>
      <c r="C154" s="22" t="s">
        <v>17</v>
      </c>
      <c r="D154" s="22" t="s">
        <v>39</v>
      </c>
      <c r="E154" s="17">
        <v>14916</v>
      </c>
      <c r="F154" s="16" t="s">
        <v>436</v>
      </c>
      <c r="G154" s="25"/>
      <c r="H154" s="17"/>
      <c r="I154" s="17"/>
      <c r="J154" s="17"/>
      <c r="K154" s="17"/>
      <c r="L154" s="17" t="s">
        <v>604</v>
      </c>
      <c r="M154" s="15" t="s">
        <v>437</v>
      </c>
      <c r="O154"/>
      <c r="P154"/>
      <c r="Q154"/>
    </row>
    <row r="155" spans="1:17" ht="15.75" thickBot="1" x14ac:dyDescent="0.3">
      <c r="A155" s="15" t="s">
        <v>360</v>
      </c>
      <c r="B155" s="15" t="s">
        <v>361</v>
      </c>
      <c r="C155" s="22" t="s">
        <v>30</v>
      </c>
      <c r="D155" s="22" t="s">
        <v>33</v>
      </c>
      <c r="E155" s="17">
        <v>16072</v>
      </c>
      <c r="F155" s="16" t="s">
        <v>29</v>
      </c>
      <c r="G155" s="25"/>
      <c r="H155" s="17"/>
      <c r="I155" s="17"/>
      <c r="J155" s="17"/>
      <c r="K155" s="17"/>
      <c r="L155" s="17" t="s">
        <v>604</v>
      </c>
      <c r="M155" s="15" t="s">
        <v>362</v>
      </c>
      <c r="O155"/>
      <c r="P155"/>
      <c r="Q155"/>
    </row>
    <row r="156" spans="1:17" ht="15.75" thickBot="1" x14ac:dyDescent="0.3">
      <c r="A156" s="15" t="s">
        <v>365</v>
      </c>
      <c r="B156" s="15" t="s">
        <v>366</v>
      </c>
      <c r="C156" s="22" t="s">
        <v>30</v>
      </c>
      <c r="D156" s="22" t="s">
        <v>33</v>
      </c>
      <c r="E156" s="17">
        <v>16103</v>
      </c>
      <c r="F156" s="16" t="s">
        <v>29</v>
      </c>
      <c r="G156" s="25"/>
      <c r="H156" s="17"/>
      <c r="I156" s="17"/>
      <c r="J156" s="17"/>
      <c r="K156" s="17"/>
      <c r="L156" s="17" t="s">
        <v>604</v>
      </c>
      <c r="M156" s="15"/>
      <c r="O156"/>
      <c r="P156"/>
      <c r="Q156"/>
    </row>
    <row r="157" spans="1:17" ht="15.75" thickBot="1" x14ac:dyDescent="0.3">
      <c r="A157" s="15" t="s">
        <v>442</v>
      </c>
      <c r="B157" s="15" t="s">
        <v>443</v>
      </c>
      <c r="C157" s="22" t="s">
        <v>92</v>
      </c>
      <c r="D157" s="22" t="s">
        <v>82</v>
      </c>
      <c r="E157" s="17">
        <v>15493</v>
      </c>
      <c r="F157" s="16" t="s">
        <v>16</v>
      </c>
      <c r="G157" s="25"/>
      <c r="H157" s="17"/>
      <c r="I157" s="17"/>
      <c r="J157" s="17"/>
      <c r="K157" s="17"/>
      <c r="L157" s="17" t="s">
        <v>604</v>
      </c>
      <c r="M157" s="15"/>
      <c r="O157"/>
      <c r="P157"/>
      <c r="Q157"/>
    </row>
    <row r="158" spans="1:17" ht="15.75" thickBot="1" x14ac:dyDescent="0.3">
      <c r="A158" s="15" t="s">
        <v>447</v>
      </c>
      <c r="B158" s="15" t="s">
        <v>448</v>
      </c>
      <c r="C158" s="22" t="s">
        <v>81</v>
      </c>
      <c r="D158" s="22" t="s">
        <v>64</v>
      </c>
      <c r="E158" s="17">
        <v>14305</v>
      </c>
      <c r="F158" s="16" t="s">
        <v>68</v>
      </c>
      <c r="G158" s="25"/>
      <c r="H158" s="17"/>
      <c r="I158" s="17"/>
      <c r="J158" s="17"/>
      <c r="K158" s="17"/>
      <c r="L158" s="17" t="s">
        <v>604</v>
      </c>
      <c r="M158" s="15"/>
      <c r="O158"/>
      <c r="P158"/>
      <c r="Q158"/>
    </row>
    <row r="159" spans="1:17" ht="15.75" thickBot="1" x14ac:dyDescent="0.3">
      <c r="A159" s="15" t="s">
        <v>395</v>
      </c>
      <c r="B159" s="15" t="s">
        <v>396</v>
      </c>
      <c r="C159" s="22" t="s">
        <v>30</v>
      </c>
      <c r="D159" s="22" t="s">
        <v>39</v>
      </c>
      <c r="E159" s="17">
        <v>16193</v>
      </c>
      <c r="F159" s="16" t="s">
        <v>29</v>
      </c>
      <c r="G159" s="25"/>
      <c r="H159" s="17"/>
      <c r="I159" s="17"/>
      <c r="J159" s="17"/>
      <c r="K159" s="17"/>
      <c r="L159" s="17" t="s">
        <v>604</v>
      </c>
      <c r="M159" s="15" t="s">
        <v>397</v>
      </c>
      <c r="O159"/>
      <c r="P159"/>
      <c r="Q159"/>
    </row>
    <row r="160" spans="1:17" ht="15.75" thickBot="1" x14ac:dyDescent="0.3">
      <c r="A160" s="15" t="s">
        <v>452</v>
      </c>
      <c r="B160" s="15" t="s">
        <v>453</v>
      </c>
      <c r="C160" s="22" t="s">
        <v>10</v>
      </c>
      <c r="D160" s="22" t="s">
        <v>33</v>
      </c>
      <c r="E160" s="17">
        <v>16316</v>
      </c>
      <c r="F160" s="16" t="s">
        <v>16</v>
      </c>
      <c r="G160" s="25"/>
      <c r="H160" s="17"/>
      <c r="I160" s="17"/>
      <c r="J160" s="17"/>
      <c r="K160" s="17"/>
      <c r="L160" s="17" t="s">
        <v>604</v>
      </c>
      <c r="M160" s="15"/>
      <c r="O160"/>
      <c r="P160"/>
      <c r="Q160"/>
    </row>
    <row r="161" spans="1:17" ht="15.75" thickBot="1" x14ac:dyDescent="0.3">
      <c r="A161" s="15" t="s">
        <v>454</v>
      </c>
      <c r="B161" s="15" t="s">
        <v>455</v>
      </c>
      <c r="C161" s="22" t="s">
        <v>10</v>
      </c>
      <c r="D161" s="22" t="s">
        <v>82</v>
      </c>
      <c r="E161" s="17">
        <v>16407</v>
      </c>
      <c r="F161" s="16" t="s">
        <v>16</v>
      </c>
      <c r="G161" s="25"/>
      <c r="H161" s="17"/>
      <c r="I161" s="17"/>
      <c r="J161" s="17"/>
      <c r="K161" s="17"/>
      <c r="L161" s="17" t="s">
        <v>604</v>
      </c>
      <c r="M161" s="15" t="s">
        <v>456</v>
      </c>
      <c r="O161"/>
      <c r="P161"/>
      <c r="Q161"/>
    </row>
    <row r="162" spans="1:17" ht="15.75" thickBot="1" x14ac:dyDescent="0.3">
      <c r="A162" s="15" t="s">
        <v>444</v>
      </c>
      <c r="B162" s="15" t="s">
        <v>445</v>
      </c>
      <c r="C162" s="22" t="s">
        <v>30</v>
      </c>
      <c r="D162" s="22" t="s">
        <v>33</v>
      </c>
      <c r="E162" s="17">
        <v>16438</v>
      </c>
      <c r="F162" s="16" t="s">
        <v>29</v>
      </c>
      <c r="G162" s="25"/>
      <c r="H162" s="17"/>
      <c r="I162" s="17"/>
      <c r="J162" s="17"/>
      <c r="K162" s="17"/>
      <c r="L162" s="17" t="s">
        <v>604</v>
      </c>
      <c r="M162" s="15" t="s">
        <v>446</v>
      </c>
      <c r="O162"/>
      <c r="P162"/>
      <c r="Q162"/>
    </row>
    <row r="163" spans="1:17" ht="15.75" thickBot="1" x14ac:dyDescent="0.3">
      <c r="A163" s="15" t="s">
        <v>301</v>
      </c>
      <c r="B163" s="15" t="s">
        <v>302</v>
      </c>
      <c r="C163" s="22" t="s">
        <v>30</v>
      </c>
      <c r="D163" s="22" t="s">
        <v>39</v>
      </c>
      <c r="E163" s="17">
        <v>15311</v>
      </c>
      <c r="F163" s="16" t="s">
        <v>29</v>
      </c>
      <c r="G163" s="25"/>
      <c r="H163" s="17"/>
      <c r="I163" s="17"/>
      <c r="J163" s="17"/>
      <c r="K163" s="17"/>
      <c r="L163" s="17" t="s">
        <v>604</v>
      </c>
      <c r="M163" s="15"/>
      <c r="O163"/>
      <c r="P163"/>
      <c r="Q163"/>
    </row>
    <row r="164" spans="1:17" ht="15.75" thickBot="1" x14ac:dyDescent="0.3">
      <c r="A164" s="15" t="s">
        <v>458</v>
      </c>
      <c r="B164" s="15" t="s">
        <v>459</v>
      </c>
      <c r="C164" s="22" t="s">
        <v>10</v>
      </c>
      <c r="D164" s="22" t="s">
        <v>82</v>
      </c>
      <c r="E164" s="17">
        <v>15919</v>
      </c>
      <c r="F164" s="16" t="s">
        <v>68</v>
      </c>
      <c r="G164" s="25"/>
      <c r="H164" s="17"/>
      <c r="I164" s="17"/>
      <c r="J164" s="17"/>
      <c r="K164" s="17"/>
      <c r="L164" s="17" t="s">
        <v>604</v>
      </c>
      <c r="M164" s="15"/>
      <c r="O164"/>
      <c r="P164"/>
      <c r="Q164"/>
    </row>
    <row r="165" spans="1:17" ht="15.75" thickBot="1" x14ac:dyDescent="0.3">
      <c r="A165" s="15" t="s">
        <v>460</v>
      </c>
      <c r="B165" s="15" t="s">
        <v>461</v>
      </c>
      <c r="C165" s="22" t="s">
        <v>80</v>
      </c>
      <c r="D165" s="22" t="s">
        <v>82</v>
      </c>
      <c r="E165" s="17">
        <v>16224</v>
      </c>
      <c r="F165" s="16" t="s">
        <v>68</v>
      </c>
      <c r="G165" s="25"/>
      <c r="H165" s="17"/>
      <c r="I165" s="17"/>
      <c r="J165" s="17"/>
      <c r="K165" s="17"/>
      <c r="L165" s="17" t="s">
        <v>604</v>
      </c>
      <c r="M165" s="15"/>
      <c r="O165"/>
      <c r="P165"/>
      <c r="Q165"/>
    </row>
    <row r="166" spans="1:17" ht="15.75" thickBot="1" x14ac:dyDescent="0.3">
      <c r="A166" s="15" t="s">
        <v>462</v>
      </c>
      <c r="B166" s="15" t="s">
        <v>463</v>
      </c>
      <c r="C166" s="22" t="s">
        <v>71</v>
      </c>
      <c r="D166" s="22" t="s">
        <v>39</v>
      </c>
      <c r="E166" s="17">
        <v>16407</v>
      </c>
      <c r="F166" s="16" t="s">
        <v>74</v>
      </c>
      <c r="G166" s="25"/>
      <c r="H166" s="17"/>
      <c r="I166" s="17"/>
      <c r="J166" s="17"/>
      <c r="K166" s="17"/>
      <c r="L166" s="17" t="s">
        <v>604</v>
      </c>
      <c r="M166" s="15"/>
      <c r="O166"/>
      <c r="P166"/>
      <c r="Q166"/>
    </row>
    <row r="167" spans="1:17" ht="15.75" thickBot="1" x14ac:dyDescent="0.3">
      <c r="A167" s="15" t="s">
        <v>464</v>
      </c>
      <c r="B167" s="15" t="s">
        <v>465</v>
      </c>
      <c r="C167" s="22" t="s">
        <v>10</v>
      </c>
      <c r="D167" s="22" t="s">
        <v>39</v>
      </c>
      <c r="E167" s="17">
        <v>16497</v>
      </c>
      <c r="F167" s="16" t="s">
        <v>16</v>
      </c>
      <c r="G167" s="25"/>
      <c r="H167" s="17"/>
      <c r="I167" s="17"/>
      <c r="J167" s="17"/>
      <c r="K167" s="17"/>
      <c r="L167" s="17" t="s">
        <v>604</v>
      </c>
      <c r="M167" s="15"/>
      <c r="O167"/>
      <c r="P167"/>
      <c r="Q167"/>
    </row>
    <row r="168" spans="1:17" ht="15.75" thickBot="1" x14ac:dyDescent="0.3">
      <c r="A168" s="15" t="s">
        <v>466</v>
      </c>
      <c r="B168" s="15" t="s">
        <v>467</v>
      </c>
      <c r="C168" s="22" t="s">
        <v>10</v>
      </c>
      <c r="D168" s="22" t="s">
        <v>33</v>
      </c>
      <c r="E168" s="17">
        <v>16497</v>
      </c>
      <c r="F168" s="16" t="s">
        <v>16</v>
      </c>
      <c r="G168" s="25"/>
      <c r="H168" s="17"/>
      <c r="I168" s="17"/>
      <c r="J168" s="17"/>
      <c r="K168" s="17"/>
      <c r="L168" s="17" t="s">
        <v>604</v>
      </c>
      <c r="M168" s="15"/>
      <c r="O168"/>
      <c r="P168"/>
      <c r="Q168"/>
    </row>
    <row r="169" spans="1:17" ht="15.75" thickBot="1" x14ac:dyDescent="0.3">
      <c r="A169" s="15" t="s">
        <v>468</v>
      </c>
      <c r="B169" s="15" t="s">
        <v>469</v>
      </c>
      <c r="C169" s="22" t="s">
        <v>10</v>
      </c>
      <c r="D169" s="22" t="s">
        <v>73</v>
      </c>
      <c r="E169" s="17">
        <v>14732</v>
      </c>
      <c r="F169" s="16" t="s">
        <v>16</v>
      </c>
      <c r="G169" s="25"/>
      <c r="H169" s="17"/>
      <c r="I169" s="17"/>
      <c r="J169" s="17"/>
      <c r="K169" s="17"/>
      <c r="L169" s="17" t="s">
        <v>604</v>
      </c>
      <c r="M169" s="15"/>
      <c r="O169"/>
      <c r="P169"/>
      <c r="Q169"/>
    </row>
    <row r="170" spans="1:17" ht="15.75" thickBot="1" x14ac:dyDescent="0.3">
      <c r="A170" s="15" t="s">
        <v>470</v>
      </c>
      <c r="B170" s="15" t="s">
        <v>471</v>
      </c>
      <c r="C170" s="22" t="s">
        <v>63</v>
      </c>
      <c r="D170" s="22" t="s">
        <v>39</v>
      </c>
      <c r="E170" s="17">
        <v>15128</v>
      </c>
      <c r="F170" s="16" t="s">
        <v>74</v>
      </c>
      <c r="G170" s="25"/>
      <c r="H170" s="17"/>
      <c r="I170" s="17"/>
      <c r="J170" s="17"/>
      <c r="K170" s="17"/>
      <c r="L170" s="17" t="s">
        <v>604</v>
      </c>
      <c r="M170" s="15"/>
      <c r="O170"/>
      <c r="P170"/>
      <c r="Q170"/>
    </row>
    <row r="171" spans="1:17" ht="15.75" thickBot="1" x14ac:dyDescent="0.3">
      <c r="A171" s="15" t="s">
        <v>472</v>
      </c>
      <c r="B171" s="15" t="s">
        <v>473</v>
      </c>
      <c r="C171" s="22" t="s">
        <v>10</v>
      </c>
      <c r="D171" s="22" t="s">
        <v>82</v>
      </c>
      <c r="E171" s="17">
        <v>15311</v>
      </c>
      <c r="F171" s="16" t="s">
        <v>68</v>
      </c>
      <c r="G171" s="25"/>
      <c r="H171" s="17"/>
      <c r="I171" s="17"/>
      <c r="J171" s="17"/>
      <c r="K171" s="17"/>
      <c r="L171" s="17" t="s">
        <v>604</v>
      </c>
      <c r="M171" s="15"/>
      <c r="O171"/>
      <c r="P171"/>
      <c r="Q171"/>
    </row>
    <row r="172" spans="1:17" ht="15.75" thickBot="1" x14ac:dyDescent="0.3">
      <c r="A172" s="15" t="s">
        <v>474</v>
      </c>
      <c r="B172" s="15" t="s">
        <v>475</v>
      </c>
      <c r="C172" s="22" t="s">
        <v>10</v>
      </c>
      <c r="D172" s="22" t="s">
        <v>82</v>
      </c>
      <c r="E172" s="17">
        <v>15919</v>
      </c>
      <c r="F172" s="16" t="s">
        <v>68</v>
      </c>
      <c r="G172" s="25"/>
      <c r="H172" s="17"/>
      <c r="I172" s="17"/>
      <c r="J172" s="17"/>
      <c r="K172" s="17"/>
      <c r="L172" s="17" t="s">
        <v>604</v>
      </c>
      <c r="M172" s="15"/>
      <c r="O172"/>
      <c r="P172"/>
      <c r="Q172"/>
    </row>
    <row r="173" spans="1:17" ht="15.75" thickBot="1" x14ac:dyDescent="0.3">
      <c r="A173" s="15" t="s">
        <v>113</v>
      </c>
      <c r="B173" s="15" t="s">
        <v>476</v>
      </c>
      <c r="C173" s="22" t="s">
        <v>10</v>
      </c>
      <c r="D173" s="22" t="s">
        <v>81</v>
      </c>
      <c r="E173" s="17">
        <v>16316</v>
      </c>
      <c r="F173" s="16" t="s">
        <v>68</v>
      </c>
      <c r="G173" s="25"/>
      <c r="H173" s="17"/>
      <c r="I173" s="17"/>
      <c r="J173" s="17"/>
      <c r="K173" s="17"/>
      <c r="L173" s="17" t="s">
        <v>604</v>
      </c>
      <c r="M173" s="15"/>
      <c r="O173"/>
      <c r="P173"/>
      <c r="Q173"/>
    </row>
    <row r="174" spans="1:17" ht="15.75" thickBot="1" x14ac:dyDescent="0.3">
      <c r="A174" s="15" t="s">
        <v>477</v>
      </c>
      <c r="B174" s="15" t="s">
        <v>478</v>
      </c>
      <c r="C174" s="22" t="s">
        <v>10</v>
      </c>
      <c r="D174" s="22" t="s">
        <v>80</v>
      </c>
      <c r="E174" s="17">
        <v>16346</v>
      </c>
      <c r="F174" s="16" t="s">
        <v>68</v>
      </c>
      <c r="G174" s="25"/>
      <c r="H174" s="17"/>
      <c r="I174" s="17"/>
      <c r="J174" s="17"/>
      <c r="K174" s="17"/>
      <c r="L174" s="17" t="s">
        <v>604</v>
      </c>
      <c r="M174" s="15"/>
      <c r="O174"/>
      <c r="P174"/>
      <c r="Q174"/>
    </row>
    <row r="175" spans="1:17" ht="15.75" thickBot="1" x14ac:dyDescent="0.3">
      <c r="A175" s="15" t="s">
        <v>479</v>
      </c>
      <c r="B175" s="15" t="s">
        <v>480</v>
      </c>
      <c r="C175" s="22" t="s">
        <v>10</v>
      </c>
      <c r="D175" s="22" t="s">
        <v>33</v>
      </c>
      <c r="E175" s="17">
        <v>16497</v>
      </c>
      <c r="F175" s="16" t="s">
        <v>16</v>
      </c>
      <c r="G175" s="25"/>
      <c r="H175" s="17"/>
      <c r="I175" s="17"/>
      <c r="J175" s="17"/>
      <c r="K175" s="17"/>
      <c r="L175" s="17" t="s">
        <v>604</v>
      </c>
      <c r="M175" s="15"/>
      <c r="O175"/>
      <c r="P175"/>
      <c r="Q175"/>
    </row>
    <row r="176" spans="1:17" ht="15.75" thickBot="1" x14ac:dyDescent="0.3">
      <c r="A176" s="15" t="s">
        <v>489</v>
      </c>
      <c r="B176" s="15" t="s">
        <v>490</v>
      </c>
      <c r="C176" s="22" t="s">
        <v>60</v>
      </c>
      <c r="D176" s="22" t="s">
        <v>33</v>
      </c>
      <c r="E176" s="17">
        <v>16407</v>
      </c>
      <c r="F176" s="16" t="s">
        <v>16</v>
      </c>
      <c r="G176" s="25"/>
      <c r="H176" s="17"/>
      <c r="I176" s="17"/>
      <c r="J176" s="17"/>
      <c r="K176" s="17"/>
      <c r="L176" s="17" t="s">
        <v>604</v>
      </c>
      <c r="M176" s="15" t="s">
        <v>491</v>
      </c>
      <c r="O176"/>
      <c r="P176"/>
      <c r="Q176"/>
    </row>
    <row r="177" spans="1:17" ht="15.75" thickBot="1" x14ac:dyDescent="0.3">
      <c r="A177" s="15" t="s">
        <v>492</v>
      </c>
      <c r="B177" s="15" t="s">
        <v>493</v>
      </c>
      <c r="C177" s="22" t="s">
        <v>60</v>
      </c>
      <c r="D177" s="22" t="s">
        <v>33</v>
      </c>
      <c r="E177" s="17">
        <v>16407</v>
      </c>
      <c r="F177" s="16" t="s">
        <v>16</v>
      </c>
      <c r="G177" s="25"/>
      <c r="H177" s="17"/>
      <c r="I177" s="17"/>
      <c r="J177" s="17"/>
      <c r="K177" s="17"/>
      <c r="L177" s="17" t="s">
        <v>604</v>
      </c>
      <c r="M177" s="15" t="s">
        <v>491</v>
      </c>
      <c r="O177"/>
      <c r="P177"/>
      <c r="Q177"/>
    </row>
    <row r="178" spans="1:17" ht="15.75" thickBot="1" x14ac:dyDescent="0.3">
      <c r="A178" s="15" t="s">
        <v>494</v>
      </c>
      <c r="B178" s="15" t="s">
        <v>495</v>
      </c>
      <c r="C178" s="22" t="s">
        <v>17</v>
      </c>
      <c r="D178" s="22" t="s">
        <v>59</v>
      </c>
      <c r="E178" s="17">
        <v>14763</v>
      </c>
      <c r="F178" s="16" t="s">
        <v>70</v>
      </c>
      <c r="G178" s="25"/>
      <c r="H178" s="17"/>
      <c r="I178" s="17"/>
      <c r="J178" s="17"/>
      <c r="K178" s="17"/>
      <c r="L178" s="17" t="s">
        <v>604</v>
      </c>
      <c r="M178" s="15" t="s">
        <v>496</v>
      </c>
      <c r="O178"/>
      <c r="P178"/>
      <c r="Q178"/>
    </row>
    <row r="179" spans="1:17" ht="15.75" thickBot="1" x14ac:dyDescent="0.3">
      <c r="A179" s="15" t="s">
        <v>497</v>
      </c>
      <c r="B179" s="15" t="s">
        <v>498</v>
      </c>
      <c r="C179" s="22" t="s">
        <v>17</v>
      </c>
      <c r="D179" s="22" t="s">
        <v>59</v>
      </c>
      <c r="E179" s="17">
        <v>15008</v>
      </c>
      <c r="F179" s="16" t="s">
        <v>36</v>
      </c>
      <c r="G179" s="25"/>
      <c r="H179" s="17"/>
      <c r="I179" s="17"/>
      <c r="J179" s="17"/>
      <c r="K179" s="17"/>
      <c r="L179" s="17" t="s">
        <v>604</v>
      </c>
      <c r="M179" s="15" t="s">
        <v>499</v>
      </c>
      <c r="O179"/>
      <c r="P179"/>
      <c r="Q179"/>
    </row>
    <row r="180" spans="1:17" ht="15.75" thickBot="1" x14ac:dyDescent="0.3">
      <c r="A180" s="15" t="s">
        <v>500</v>
      </c>
      <c r="B180" s="15" t="s">
        <v>501</v>
      </c>
      <c r="C180" s="22" t="s">
        <v>17</v>
      </c>
      <c r="D180" s="22" t="s">
        <v>90</v>
      </c>
      <c r="E180" s="17">
        <v>15008</v>
      </c>
      <c r="F180" s="16" t="s">
        <v>36</v>
      </c>
      <c r="G180" s="25"/>
      <c r="H180" s="17"/>
      <c r="I180" s="17"/>
      <c r="J180" s="17"/>
      <c r="K180" s="17"/>
      <c r="L180" s="17" t="s">
        <v>604</v>
      </c>
      <c r="M180" s="15"/>
      <c r="O180"/>
      <c r="P180"/>
      <c r="Q180"/>
    </row>
    <row r="181" spans="1:17" ht="15.75" thickBot="1" x14ac:dyDescent="0.3">
      <c r="A181" s="15" t="s">
        <v>502</v>
      </c>
      <c r="B181" s="15" t="s">
        <v>503</v>
      </c>
      <c r="C181" s="22" t="s">
        <v>17</v>
      </c>
      <c r="D181" s="22" t="s">
        <v>73</v>
      </c>
      <c r="E181" s="17">
        <v>15036</v>
      </c>
      <c r="F181" s="16" t="s">
        <v>36</v>
      </c>
      <c r="G181" s="25"/>
      <c r="H181" s="17"/>
      <c r="I181" s="17"/>
      <c r="J181" s="17"/>
      <c r="K181" s="17"/>
      <c r="L181" s="17" t="s">
        <v>604</v>
      </c>
      <c r="M181" s="15" t="s">
        <v>504</v>
      </c>
      <c r="O181"/>
      <c r="P181"/>
      <c r="Q181"/>
    </row>
    <row r="182" spans="1:17" ht="15.75" thickBot="1" x14ac:dyDescent="0.3">
      <c r="A182" s="15" t="s">
        <v>505</v>
      </c>
      <c r="B182" s="15" t="s">
        <v>506</v>
      </c>
      <c r="C182" s="22" t="s">
        <v>17</v>
      </c>
      <c r="D182" s="22" t="s">
        <v>39</v>
      </c>
      <c r="E182" s="17">
        <v>15797</v>
      </c>
      <c r="F182" s="16" t="s">
        <v>69</v>
      </c>
      <c r="G182" s="25"/>
      <c r="H182" s="17"/>
      <c r="I182" s="17"/>
      <c r="J182" s="17"/>
      <c r="K182" s="17"/>
      <c r="L182" s="17" t="s">
        <v>604</v>
      </c>
      <c r="M182" s="15" t="s">
        <v>507</v>
      </c>
      <c r="O182"/>
      <c r="P182"/>
      <c r="Q182"/>
    </row>
    <row r="183" spans="1:17" ht="15.75" thickBot="1" x14ac:dyDescent="0.3">
      <c r="A183" s="15" t="s">
        <v>508</v>
      </c>
      <c r="B183" s="15" t="s">
        <v>509</v>
      </c>
      <c r="C183" s="22" t="s">
        <v>17</v>
      </c>
      <c r="D183" s="22" t="s">
        <v>59</v>
      </c>
      <c r="E183" s="17">
        <v>15615</v>
      </c>
      <c r="F183" s="16" t="s">
        <v>69</v>
      </c>
      <c r="G183" s="25"/>
      <c r="H183" s="17"/>
      <c r="I183" s="17"/>
      <c r="J183" s="17"/>
      <c r="K183" s="17"/>
      <c r="L183" s="17" t="s">
        <v>604</v>
      </c>
      <c r="M183" s="15" t="s">
        <v>510</v>
      </c>
      <c r="O183"/>
      <c r="P183"/>
      <c r="Q183"/>
    </row>
    <row r="184" spans="1:17" ht="15.75" thickBot="1" x14ac:dyDescent="0.3">
      <c r="A184" s="15" t="s">
        <v>511</v>
      </c>
      <c r="B184" s="15" t="s">
        <v>512</v>
      </c>
      <c r="C184" s="22" t="s">
        <v>17</v>
      </c>
      <c r="D184" s="22" t="s">
        <v>59</v>
      </c>
      <c r="E184" s="17">
        <v>15646</v>
      </c>
      <c r="F184" s="16" t="s">
        <v>74</v>
      </c>
      <c r="G184" s="25"/>
      <c r="H184" s="17"/>
      <c r="I184" s="17"/>
      <c r="J184" s="17"/>
      <c r="K184" s="17"/>
      <c r="L184" s="17" t="s">
        <v>604</v>
      </c>
      <c r="M184" s="15" t="s">
        <v>513</v>
      </c>
      <c r="O184"/>
      <c r="P184"/>
      <c r="Q184"/>
    </row>
    <row r="185" spans="1:17" ht="15.75" thickBot="1" x14ac:dyDescent="0.3">
      <c r="A185" s="15" t="s">
        <v>514</v>
      </c>
      <c r="B185" s="15" t="s">
        <v>515</v>
      </c>
      <c r="C185" s="22" t="s">
        <v>17</v>
      </c>
      <c r="D185" s="22" t="s">
        <v>39</v>
      </c>
      <c r="E185" s="17">
        <v>15888</v>
      </c>
      <c r="F185" s="16" t="s">
        <v>74</v>
      </c>
      <c r="G185" s="25"/>
      <c r="H185" s="17"/>
      <c r="I185" s="17"/>
      <c r="J185" s="17"/>
      <c r="K185" s="17"/>
      <c r="L185" s="17" t="s">
        <v>604</v>
      </c>
      <c r="M185" s="15" t="s">
        <v>516</v>
      </c>
      <c r="O185"/>
      <c r="P185"/>
      <c r="Q185"/>
    </row>
    <row r="186" spans="1:17" ht="15.75" thickBot="1" x14ac:dyDescent="0.3">
      <c r="A186" s="15" t="s">
        <v>517</v>
      </c>
      <c r="B186" s="15" t="s">
        <v>518</v>
      </c>
      <c r="C186" s="22" t="s">
        <v>10</v>
      </c>
      <c r="D186" s="22" t="s">
        <v>17</v>
      </c>
      <c r="E186" s="17">
        <v>16011</v>
      </c>
      <c r="F186" s="16" t="s">
        <v>16</v>
      </c>
      <c r="G186" s="25"/>
      <c r="H186" s="17"/>
      <c r="I186" s="17"/>
      <c r="J186" s="17"/>
      <c r="K186" s="17"/>
      <c r="L186" s="17" t="s">
        <v>604</v>
      </c>
      <c r="M186" s="15" t="s">
        <v>519</v>
      </c>
      <c r="O186"/>
      <c r="P186"/>
      <c r="Q186"/>
    </row>
    <row r="187" spans="1:17" ht="15.75" thickBot="1" x14ac:dyDescent="0.3">
      <c r="A187" s="15" t="s">
        <v>520</v>
      </c>
      <c r="B187" s="15" t="s">
        <v>521</v>
      </c>
      <c r="C187" s="22" t="s">
        <v>60</v>
      </c>
      <c r="D187" s="22" t="s">
        <v>17</v>
      </c>
      <c r="E187" s="17">
        <v>16528</v>
      </c>
      <c r="F187" s="16" t="s">
        <v>16</v>
      </c>
      <c r="G187" s="25"/>
      <c r="H187" s="17"/>
      <c r="I187" s="17"/>
      <c r="J187" s="17"/>
      <c r="K187" s="17"/>
      <c r="L187" s="17" t="s">
        <v>604</v>
      </c>
      <c r="M187" s="15"/>
      <c r="O187"/>
      <c r="P187"/>
      <c r="Q187"/>
    </row>
    <row r="188" spans="1:17" ht="15.75" thickBot="1" x14ac:dyDescent="0.3">
      <c r="A188" s="15" t="s">
        <v>522</v>
      </c>
      <c r="B188" s="15" t="s">
        <v>523</v>
      </c>
      <c r="C188" s="22" t="s">
        <v>60</v>
      </c>
      <c r="D188" s="22" t="s">
        <v>50</v>
      </c>
      <c r="E188" s="17">
        <v>14489</v>
      </c>
      <c r="F188" s="16" t="s">
        <v>16</v>
      </c>
      <c r="G188" s="25"/>
      <c r="H188" s="17"/>
      <c r="I188" s="17"/>
      <c r="J188" s="17" t="s">
        <v>603</v>
      </c>
      <c r="K188" s="17"/>
      <c r="L188" s="17" t="s">
        <v>604</v>
      </c>
      <c r="M188" s="15" t="s">
        <v>524</v>
      </c>
      <c r="O188"/>
      <c r="P188"/>
      <c r="Q188"/>
    </row>
    <row r="189" spans="1:17" ht="15.75" thickBot="1" x14ac:dyDescent="0.3">
      <c r="A189" s="15" t="s">
        <v>525</v>
      </c>
      <c r="B189" s="15" t="s">
        <v>526</v>
      </c>
      <c r="C189" s="22" t="s">
        <v>60</v>
      </c>
      <c r="D189" s="22" t="s">
        <v>82</v>
      </c>
      <c r="E189" s="17">
        <v>15342</v>
      </c>
      <c r="F189" s="16" t="s">
        <v>68</v>
      </c>
      <c r="G189" s="25"/>
      <c r="H189" s="17"/>
      <c r="I189" s="17"/>
      <c r="J189" s="17"/>
      <c r="K189" s="17"/>
      <c r="L189" s="17" t="s">
        <v>604</v>
      </c>
      <c r="M189" s="15" t="s">
        <v>527</v>
      </c>
      <c r="O189"/>
      <c r="P189"/>
      <c r="Q189"/>
    </row>
    <row r="190" spans="1:17" ht="15.75" thickBot="1" x14ac:dyDescent="0.3">
      <c r="A190" s="15" t="s">
        <v>708</v>
      </c>
      <c r="B190" s="15" t="s">
        <v>709</v>
      </c>
      <c r="C190" s="16" t="s">
        <v>39</v>
      </c>
      <c r="D190" s="16" t="s">
        <v>10</v>
      </c>
      <c r="E190" s="17">
        <v>15959</v>
      </c>
      <c r="F190" s="16" t="s">
        <v>74</v>
      </c>
      <c r="G190" s="25">
        <v>4.5</v>
      </c>
      <c r="H190" s="17" t="s">
        <v>675</v>
      </c>
      <c r="I190" s="17" t="s">
        <v>604</v>
      </c>
      <c r="J190" s="17" t="s">
        <v>604</v>
      </c>
      <c r="K190" s="17" t="s">
        <v>604</v>
      </c>
      <c r="L190" s="17" t="s">
        <v>604</v>
      </c>
      <c r="M190" s="15"/>
      <c r="O190"/>
      <c r="P190"/>
      <c r="Q190"/>
    </row>
    <row r="191" spans="1:17" ht="15.75" thickBot="1" x14ac:dyDescent="0.3">
      <c r="A191" s="15" t="s">
        <v>710</v>
      </c>
      <c r="B191" s="15" t="s">
        <v>711</v>
      </c>
      <c r="C191" s="16" t="s">
        <v>10</v>
      </c>
      <c r="D191" s="16" t="s">
        <v>82</v>
      </c>
      <c r="E191" s="17">
        <v>16350</v>
      </c>
      <c r="F191" s="16" t="s">
        <v>16</v>
      </c>
      <c r="G191" s="25">
        <v>6.5</v>
      </c>
      <c r="H191" s="17" t="s">
        <v>675</v>
      </c>
      <c r="I191" s="17" t="s">
        <v>604</v>
      </c>
      <c r="J191" s="17" t="s">
        <v>604</v>
      </c>
      <c r="K191" s="17" t="s">
        <v>604</v>
      </c>
      <c r="L191" s="17" t="s">
        <v>604</v>
      </c>
      <c r="M191" s="15"/>
      <c r="O191"/>
      <c r="P191"/>
      <c r="Q191"/>
    </row>
    <row r="192" spans="1:17" ht="15.75" thickBot="1" x14ac:dyDescent="0.3">
      <c r="A192" s="15" t="s">
        <v>714</v>
      </c>
      <c r="B192" s="15" t="s">
        <v>715</v>
      </c>
      <c r="C192" s="16" t="s">
        <v>10</v>
      </c>
      <c r="D192" s="16" t="s">
        <v>33</v>
      </c>
      <c r="E192" s="17">
        <v>16430</v>
      </c>
      <c r="F192" s="16" t="s">
        <v>70</v>
      </c>
      <c r="G192" s="25">
        <v>6.5</v>
      </c>
      <c r="H192" s="17" t="s">
        <v>704</v>
      </c>
      <c r="I192" s="17" t="s">
        <v>603</v>
      </c>
      <c r="J192" s="17" t="s">
        <v>604</v>
      </c>
      <c r="K192" s="17" t="s">
        <v>604</v>
      </c>
      <c r="L192" s="17" t="s">
        <v>604</v>
      </c>
      <c r="M192" s="15"/>
      <c r="O192"/>
      <c r="P192"/>
      <c r="Q192"/>
    </row>
    <row r="193" spans="1:17" ht="15.75" thickBot="1" x14ac:dyDescent="0.3">
      <c r="A193" s="15" t="s">
        <v>712</v>
      </c>
      <c r="B193" s="15" t="s">
        <v>713</v>
      </c>
      <c r="C193" s="16" t="s">
        <v>33</v>
      </c>
      <c r="D193" s="16" t="s">
        <v>63</v>
      </c>
      <c r="E193" s="17">
        <v>15653</v>
      </c>
      <c r="F193" s="16" t="s">
        <v>74</v>
      </c>
      <c r="G193" s="25">
        <v>6.5</v>
      </c>
      <c r="H193" s="17" t="s">
        <v>675</v>
      </c>
      <c r="I193" s="17" t="s">
        <v>604</v>
      </c>
      <c r="J193" s="17" t="s">
        <v>604</v>
      </c>
      <c r="K193" s="17" t="s">
        <v>604</v>
      </c>
      <c r="L193" s="17" t="s">
        <v>604</v>
      </c>
      <c r="M193" s="15"/>
      <c r="O193"/>
      <c r="P193"/>
      <c r="Q193"/>
    </row>
    <row r="194" spans="1:17" ht="15.75" thickBot="1" x14ac:dyDescent="0.3">
      <c r="A194" s="15" t="s">
        <v>716</v>
      </c>
      <c r="B194" s="15" t="s">
        <v>717</v>
      </c>
      <c r="C194" s="16" t="s">
        <v>10</v>
      </c>
      <c r="D194" s="16" t="s">
        <v>33</v>
      </c>
      <c r="E194" s="17">
        <v>15664</v>
      </c>
      <c r="F194" s="16" t="s">
        <v>74</v>
      </c>
      <c r="G194" s="25">
        <v>6.5</v>
      </c>
      <c r="H194" s="17" t="s">
        <v>675</v>
      </c>
      <c r="I194" s="17" t="s">
        <v>604</v>
      </c>
      <c r="J194" s="17" t="s">
        <v>604</v>
      </c>
      <c r="K194" s="17" t="s">
        <v>603</v>
      </c>
      <c r="L194" s="17" t="s">
        <v>604</v>
      </c>
      <c r="M194" s="15"/>
      <c r="O194"/>
      <c r="P194"/>
      <c r="Q194"/>
    </row>
    <row r="195" spans="1:17" ht="15.75" thickBot="1" x14ac:dyDescent="0.3">
      <c r="A195" s="15" t="s">
        <v>718</v>
      </c>
      <c r="B195" s="15" t="s">
        <v>719</v>
      </c>
      <c r="C195" s="16" t="s">
        <v>10</v>
      </c>
      <c r="D195" s="16" t="s">
        <v>79</v>
      </c>
      <c r="E195" s="17">
        <v>14741</v>
      </c>
      <c r="F195" s="16" t="s">
        <v>70</v>
      </c>
      <c r="G195" s="25">
        <v>6.5</v>
      </c>
      <c r="H195" s="17" t="s">
        <v>675</v>
      </c>
      <c r="I195" s="17" t="s">
        <v>604</v>
      </c>
      <c r="J195" s="17" t="s">
        <v>603</v>
      </c>
      <c r="K195" s="17" t="s">
        <v>604</v>
      </c>
      <c r="L195" s="17" t="s">
        <v>604</v>
      </c>
      <c r="M195" s="15"/>
      <c r="O195"/>
      <c r="P195"/>
      <c r="Q195"/>
    </row>
    <row r="196" spans="1:17" ht="15.75" thickBot="1" x14ac:dyDescent="0.3">
      <c r="A196" s="15" t="s">
        <v>720</v>
      </c>
      <c r="B196" s="15" t="s">
        <v>721</v>
      </c>
      <c r="C196" s="16" t="s">
        <v>82</v>
      </c>
      <c r="D196" s="16" t="s">
        <v>10</v>
      </c>
      <c r="E196" s="17">
        <v>16548</v>
      </c>
      <c r="F196" s="16" t="s">
        <v>70</v>
      </c>
      <c r="G196" s="25">
        <v>5.5</v>
      </c>
      <c r="H196" s="17" t="s">
        <v>675</v>
      </c>
      <c r="I196" s="17" t="s">
        <v>604</v>
      </c>
      <c r="J196" s="17" t="s">
        <v>604</v>
      </c>
      <c r="K196" s="17" t="s">
        <v>604</v>
      </c>
      <c r="L196" s="17" t="s">
        <v>604</v>
      </c>
      <c r="M196" s="15"/>
      <c r="O196"/>
      <c r="P196"/>
      <c r="Q196"/>
    </row>
    <row r="197" spans="1:17" ht="15.75" thickBot="1" x14ac:dyDescent="0.3">
      <c r="A197" s="15" t="s">
        <v>528</v>
      </c>
      <c r="B197" s="15" t="s">
        <v>529</v>
      </c>
      <c r="C197" s="22" t="s">
        <v>10</v>
      </c>
      <c r="D197" s="22" t="s">
        <v>33</v>
      </c>
      <c r="E197" s="17">
        <v>16316</v>
      </c>
      <c r="F197" s="16" t="s">
        <v>16</v>
      </c>
      <c r="G197" s="25"/>
      <c r="H197" s="17"/>
      <c r="I197" s="17"/>
      <c r="J197" s="17"/>
      <c r="K197" s="17"/>
      <c r="L197" s="17" t="s">
        <v>604</v>
      </c>
      <c r="M197" s="15"/>
      <c r="O197"/>
      <c r="P197"/>
      <c r="Q197"/>
    </row>
    <row r="198" spans="1:17" ht="15.75" thickBot="1" x14ac:dyDescent="0.3">
      <c r="A198" s="15" t="s">
        <v>530</v>
      </c>
      <c r="B198" s="15" t="s">
        <v>531</v>
      </c>
      <c r="C198" s="22" t="s">
        <v>10</v>
      </c>
      <c r="D198" s="22" t="s">
        <v>62</v>
      </c>
      <c r="E198" s="17">
        <v>16316</v>
      </c>
      <c r="F198" s="16" t="s">
        <v>16</v>
      </c>
      <c r="G198" s="25"/>
      <c r="H198" s="17"/>
      <c r="I198" s="17"/>
      <c r="J198" s="17"/>
      <c r="K198" s="17"/>
      <c r="L198" s="17" t="s">
        <v>604</v>
      </c>
      <c r="M198" s="15"/>
      <c r="O198"/>
      <c r="P198"/>
      <c r="Q198"/>
    </row>
    <row r="199" spans="1:17" ht="15.75" thickBot="1" x14ac:dyDescent="0.3">
      <c r="A199" s="15" t="s">
        <v>532</v>
      </c>
      <c r="B199" s="15" t="s">
        <v>533</v>
      </c>
      <c r="C199" s="22" t="s">
        <v>10</v>
      </c>
      <c r="D199" s="22" t="s">
        <v>82</v>
      </c>
      <c r="E199" s="17">
        <v>16469</v>
      </c>
      <c r="F199" s="16" t="s">
        <v>68</v>
      </c>
      <c r="G199" s="25"/>
      <c r="H199" s="17"/>
      <c r="I199" s="17"/>
      <c r="J199" s="17"/>
      <c r="K199" s="17"/>
      <c r="L199" s="17" t="s">
        <v>604</v>
      </c>
      <c r="M199" s="15"/>
      <c r="O199"/>
      <c r="P199"/>
      <c r="Q199"/>
    </row>
    <row r="200" spans="1:17" ht="15.75" thickBot="1" x14ac:dyDescent="0.3">
      <c r="A200" s="15" t="s">
        <v>534</v>
      </c>
      <c r="B200" s="15" t="s">
        <v>535</v>
      </c>
      <c r="C200" s="22" t="s">
        <v>10</v>
      </c>
      <c r="D200" s="22" t="s">
        <v>59</v>
      </c>
      <c r="E200" s="17">
        <v>14732</v>
      </c>
      <c r="F200" s="16" t="s">
        <v>16</v>
      </c>
      <c r="G200" s="25"/>
      <c r="H200" s="17"/>
      <c r="I200" s="17"/>
      <c r="J200" s="17"/>
      <c r="K200" s="17"/>
      <c r="L200" s="17" t="s">
        <v>604</v>
      </c>
      <c r="M200" s="15"/>
      <c r="O200"/>
      <c r="P200"/>
      <c r="Q200"/>
    </row>
    <row r="201" spans="1:17" ht="15.75" thickBot="1" x14ac:dyDescent="0.3">
      <c r="A201" s="15" t="s">
        <v>357</v>
      </c>
      <c r="B201" s="15" t="s">
        <v>358</v>
      </c>
      <c r="C201" s="22" t="s">
        <v>30</v>
      </c>
      <c r="D201" s="22" t="s">
        <v>33</v>
      </c>
      <c r="E201" s="17">
        <v>16041</v>
      </c>
      <c r="F201" s="16" t="s">
        <v>29</v>
      </c>
      <c r="G201" s="25"/>
      <c r="H201" s="17"/>
      <c r="I201" s="17"/>
      <c r="J201" s="17"/>
      <c r="K201" s="17"/>
      <c r="L201" s="17" t="s">
        <v>604</v>
      </c>
      <c r="M201" s="15" t="s">
        <v>359</v>
      </c>
      <c r="O201"/>
      <c r="P201"/>
      <c r="Q201"/>
    </row>
    <row r="202" spans="1:17" ht="15.75" thickBot="1" x14ac:dyDescent="0.3">
      <c r="A202" s="15" t="s">
        <v>538</v>
      </c>
      <c r="B202" s="15" t="s">
        <v>539</v>
      </c>
      <c r="C202" s="22" t="s">
        <v>10</v>
      </c>
      <c r="D202" s="22" t="s">
        <v>82</v>
      </c>
      <c r="E202" s="17">
        <v>16224</v>
      </c>
      <c r="F202" s="16" t="s">
        <v>68</v>
      </c>
      <c r="G202" s="25"/>
      <c r="H202" s="17"/>
      <c r="I202" s="17"/>
      <c r="J202" s="17"/>
      <c r="K202" s="17"/>
      <c r="L202" s="17" t="s">
        <v>604</v>
      </c>
      <c r="M202" s="15" t="s">
        <v>540</v>
      </c>
      <c r="O202"/>
      <c r="P202"/>
      <c r="Q202"/>
    </row>
    <row r="203" spans="1:17" ht="15.75" thickBot="1" x14ac:dyDescent="0.3">
      <c r="A203" s="15" t="s">
        <v>541</v>
      </c>
      <c r="B203" s="15" t="s">
        <v>542</v>
      </c>
      <c r="C203" s="22" t="s">
        <v>10</v>
      </c>
      <c r="D203" s="22" t="s">
        <v>39</v>
      </c>
      <c r="E203" s="17">
        <v>16224</v>
      </c>
      <c r="F203" s="16" t="s">
        <v>16</v>
      </c>
      <c r="G203" s="25"/>
      <c r="H203" s="17"/>
      <c r="I203" s="17"/>
      <c r="J203" s="17"/>
      <c r="K203" s="17"/>
      <c r="L203" s="17" t="s">
        <v>604</v>
      </c>
      <c r="M203" s="15" t="s">
        <v>543</v>
      </c>
      <c r="O203"/>
      <c r="P203"/>
      <c r="Q203"/>
    </row>
    <row r="204" spans="1:17" ht="15.75" thickBot="1" x14ac:dyDescent="0.3">
      <c r="A204" s="15" t="s">
        <v>544</v>
      </c>
      <c r="B204" s="15" t="s">
        <v>545</v>
      </c>
      <c r="C204" s="22" t="s">
        <v>10</v>
      </c>
      <c r="D204" s="22" t="s">
        <v>82</v>
      </c>
      <c r="E204" s="17">
        <v>15615</v>
      </c>
      <c r="F204" s="16" t="s">
        <v>68</v>
      </c>
      <c r="G204" s="25"/>
      <c r="H204" s="17"/>
      <c r="I204" s="17"/>
      <c r="J204" s="17"/>
      <c r="K204" s="17"/>
      <c r="L204" s="17" t="s">
        <v>604</v>
      </c>
      <c r="M204" s="15" t="s">
        <v>546</v>
      </c>
      <c r="O204"/>
      <c r="P204"/>
      <c r="Q204"/>
    </row>
    <row r="205" spans="1:17" ht="15.75" thickBot="1" x14ac:dyDescent="0.3">
      <c r="A205" s="15" t="s">
        <v>547</v>
      </c>
      <c r="B205" s="15" t="s">
        <v>548</v>
      </c>
      <c r="C205" s="22" t="s">
        <v>17</v>
      </c>
      <c r="D205" s="22" t="s">
        <v>39</v>
      </c>
      <c r="E205" s="17">
        <v>15373</v>
      </c>
      <c r="F205" s="16" t="s">
        <v>69</v>
      </c>
      <c r="G205" s="25"/>
      <c r="H205" s="17"/>
      <c r="I205" s="17"/>
      <c r="J205" s="17"/>
      <c r="K205" s="17"/>
      <c r="L205" s="17" t="s">
        <v>604</v>
      </c>
      <c r="M205" s="15" t="s">
        <v>549</v>
      </c>
      <c r="O205"/>
      <c r="P205"/>
      <c r="Q205"/>
    </row>
    <row r="206" spans="1:17" ht="15.75" thickBot="1" x14ac:dyDescent="0.3">
      <c r="A206" s="15" t="s">
        <v>550</v>
      </c>
      <c r="B206" s="15" t="s">
        <v>551</v>
      </c>
      <c r="C206" s="22" t="s">
        <v>10</v>
      </c>
      <c r="D206" s="22" t="s">
        <v>97</v>
      </c>
      <c r="E206" s="17">
        <v>16254</v>
      </c>
      <c r="F206" s="16" t="s">
        <v>74</v>
      </c>
      <c r="G206" s="25"/>
      <c r="H206" s="17"/>
      <c r="I206" s="17"/>
      <c r="J206" s="17"/>
      <c r="K206" s="17"/>
      <c r="L206" s="17" t="s">
        <v>604</v>
      </c>
      <c r="M206" s="15" t="s">
        <v>552</v>
      </c>
      <c r="O206"/>
      <c r="P206"/>
      <c r="Q206"/>
    </row>
    <row r="207" spans="1:17" ht="15.75" thickBot="1" x14ac:dyDescent="0.3">
      <c r="A207" s="15" t="s">
        <v>553</v>
      </c>
      <c r="B207" s="15" t="s">
        <v>554</v>
      </c>
      <c r="C207" s="22" t="s">
        <v>10</v>
      </c>
      <c r="D207" s="22" t="s">
        <v>17</v>
      </c>
      <c r="E207" s="17">
        <v>16011</v>
      </c>
      <c r="F207" s="16" t="s">
        <v>74</v>
      </c>
      <c r="G207" s="25"/>
      <c r="H207" s="17"/>
      <c r="I207" s="17"/>
      <c r="J207" s="17"/>
      <c r="K207" s="17"/>
      <c r="L207" s="17" t="s">
        <v>603</v>
      </c>
      <c r="M207" s="15" t="s">
        <v>555</v>
      </c>
      <c r="O207"/>
      <c r="P207"/>
      <c r="Q207"/>
    </row>
    <row r="208" spans="1:17" ht="15.75" thickBot="1" x14ac:dyDescent="0.3">
      <c r="A208" s="15" t="s">
        <v>556</v>
      </c>
      <c r="B208" s="15" t="s">
        <v>557</v>
      </c>
      <c r="C208" s="22" t="s">
        <v>10</v>
      </c>
      <c r="D208" s="22" t="s">
        <v>39</v>
      </c>
      <c r="E208" s="17">
        <v>15401</v>
      </c>
      <c r="F208" s="16" t="s">
        <v>16</v>
      </c>
      <c r="G208" s="25"/>
      <c r="H208" s="17"/>
      <c r="I208" s="17"/>
      <c r="J208" s="17"/>
      <c r="K208" s="17"/>
      <c r="L208" s="17" t="s">
        <v>604</v>
      </c>
      <c r="M208" s="15" t="s">
        <v>558</v>
      </c>
      <c r="O208"/>
      <c r="P208"/>
      <c r="Q208"/>
    </row>
    <row r="209" spans="1:17" ht="15.75" thickBot="1" x14ac:dyDescent="0.3">
      <c r="A209" s="15" t="s">
        <v>536</v>
      </c>
      <c r="B209" s="15" t="s">
        <v>537</v>
      </c>
      <c r="C209" s="22" t="s">
        <v>30</v>
      </c>
      <c r="D209" s="22" t="s">
        <v>67</v>
      </c>
      <c r="E209" s="17">
        <v>16619</v>
      </c>
      <c r="F209" s="16" t="s">
        <v>29</v>
      </c>
      <c r="G209" s="25"/>
      <c r="H209" s="17"/>
      <c r="I209" s="17"/>
      <c r="J209" s="17"/>
      <c r="K209" s="17"/>
      <c r="L209" s="17" t="s">
        <v>604</v>
      </c>
      <c r="M209" s="15"/>
      <c r="O209"/>
      <c r="P209"/>
      <c r="Q209"/>
    </row>
    <row r="210" spans="1:17" ht="15.75" thickBot="1" x14ac:dyDescent="0.3">
      <c r="A210" s="15" t="s">
        <v>561</v>
      </c>
      <c r="B210" s="15" t="s">
        <v>562</v>
      </c>
      <c r="C210" s="22" t="s">
        <v>10</v>
      </c>
      <c r="D210" s="22" t="s">
        <v>33</v>
      </c>
      <c r="E210" s="17">
        <v>16469</v>
      </c>
      <c r="F210" s="16" t="s">
        <v>16</v>
      </c>
      <c r="G210" s="25"/>
      <c r="H210" s="17"/>
      <c r="I210" s="17"/>
      <c r="J210" s="17"/>
      <c r="K210" s="17"/>
      <c r="L210" s="17" t="s">
        <v>604</v>
      </c>
      <c r="M210" s="15"/>
      <c r="O210"/>
      <c r="P210"/>
      <c r="Q210"/>
    </row>
    <row r="211" spans="1:17" ht="15.75" thickBot="1" x14ac:dyDescent="0.3">
      <c r="A211" s="15" t="s">
        <v>681</v>
      </c>
      <c r="B211" s="15" t="s">
        <v>682</v>
      </c>
      <c r="C211" s="16" t="s">
        <v>10</v>
      </c>
      <c r="D211" s="16" t="s">
        <v>50</v>
      </c>
      <c r="E211" s="17">
        <v>14489</v>
      </c>
      <c r="F211" s="16" t="s">
        <v>16</v>
      </c>
      <c r="G211" s="25">
        <v>9</v>
      </c>
      <c r="H211" s="17" t="s">
        <v>675</v>
      </c>
      <c r="I211" s="17" t="s">
        <v>604</v>
      </c>
      <c r="J211" s="17" t="s">
        <v>604</v>
      </c>
      <c r="K211" s="17" t="s">
        <v>604</v>
      </c>
      <c r="L211" s="17" t="s">
        <v>604</v>
      </c>
      <c r="M211" s="15"/>
      <c r="O211"/>
      <c r="P211"/>
      <c r="Q211"/>
    </row>
    <row r="212" spans="1:17" ht="15.75" thickBot="1" x14ac:dyDescent="0.3">
      <c r="A212" s="15" t="s">
        <v>563</v>
      </c>
      <c r="B212" s="15" t="s">
        <v>564</v>
      </c>
      <c r="C212" s="22" t="s">
        <v>10</v>
      </c>
      <c r="D212" s="22" t="s">
        <v>50</v>
      </c>
      <c r="E212" s="17">
        <v>14489</v>
      </c>
      <c r="F212" s="16" t="s">
        <v>68</v>
      </c>
      <c r="G212" s="25"/>
      <c r="H212" s="17"/>
      <c r="I212" s="17"/>
      <c r="J212" s="17"/>
      <c r="K212" s="17"/>
      <c r="L212" s="17" t="s">
        <v>604</v>
      </c>
      <c r="M212" s="15"/>
      <c r="O212"/>
      <c r="P212"/>
      <c r="Q212"/>
    </row>
    <row r="213" spans="1:17" ht="15.75" thickBot="1" x14ac:dyDescent="0.3">
      <c r="A213" s="15" t="s">
        <v>679</v>
      </c>
      <c r="B213" s="15" t="s">
        <v>680</v>
      </c>
      <c r="C213" s="16" t="s">
        <v>10</v>
      </c>
      <c r="D213" s="16" t="s">
        <v>50</v>
      </c>
      <c r="E213" s="17">
        <v>14500</v>
      </c>
      <c r="F213" s="16" t="s">
        <v>16</v>
      </c>
      <c r="G213" s="25">
        <v>9</v>
      </c>
      <c r="H213" s="17" t="s">
        <v>675</v>
      </c>
      <c r="I213" s="17" t="s">
        <v>603</v>
      </c>
      <c r="J213" s="17" t="s">
        <v>604</v>
      </c>
      <c r="K213" s="17" t="s">
        <v>604</v>
      </c>
      <c r="L213" s="17" t="s">
        <v>604</v>
      </c>
      <c r="M213" s="15"/>
      <c r="O213"/>
      <c r="P213"/>
      <c r="Q213"/>
    </row>
    <row r="214" spans="1:17" ht="15.75" thickBot="1" x14ac:dyDescent="0.3">
      <c r="A214" s="15" t="s">
        <v>683</v>
      </c>
      <c r="B214" s="15" t="s">
        <v>684</v>
      </c>
      <c r="C214" s="16" t="s">
        <v>10</v>
      </c>
      <c r="D214" s="16" t="s">
        <v>73</v>
      </c>
      <c r="E214" s="17">
        <v>14741</v>
      </c>
      <c r="F214" s="16" t="s">
        <v>70</v>
      </c>
      <c r="G214" s="25">
        <v>8</v>
      </c>
      <c r="H214" s="17" t="s">
        <v>675</v>
      </c>
      <c r="I214" s="17" t="s">
        <v>604</v>
      </c>
      <c r="J214" s="17" t="s">
        <v>604</v>
      </c>
      <c r="K214" s="17" t="s">
        <v>604</v>
      </c>
      <c r="L214" s="17" t="s">
        <v>604</v>
      </c>
      <c r="M214" s="15"/>
      <c r="O214"/>
      <c r="P214"/>
      <c r="Q214"/>
    </row>
    <row r="215" spans="1:17" ht="15.75" thickBot="1" x14ac:dyDescent="0.3">
      <c r="A215" s="15" t="s">
        <v>685</v>
      </c>
      <c r="B215" s="15" t="s">
        <v>686</v>
      </c>
      <c r="C215" s="16" t="s">
        <v>10</v>
      </c>
      <c r="D215" s="16" t="s">
        <v>79</v>
      </c>
      <c r="E215" s="17">
        <v>14742</v>
      </c>
      <c r="F215" s="16" t="s">
        <v>70</v>
      </c>
      <c r="G215" s="25">
        <v>9.5</v>
      </c>
      <c r="H215" s="17" t="s">
        <v>675</v>
      </c>
      <c r="I215" s="17" t="s">
        <v>604</v>
      </c>
      <c r="J215" s="17" t="s">
        <v>604</v>
      </c>
      <c r="K215" s="17" t="s">
        <v>604</v>
      </c>
      <c r="L215" s="17" t="s">
        <v>604</v>
      </c>
      <c r="M215" s="15" t="s">
        <v>687</v>
      </c>
      <c r="O215"/>
      <c r="P215"/>
      <c r="Q215"/>
    </row>
    <row r="216" spans="1:17" ht="15.75" thickBot="1" x14ac:dyDescent="0.3">
      <c r="A216" s="15" t="s">
        <v>565</v>
      </c>
      <c r="B216" s="15" t="s">
        <v>566</v>
      </c>
      <c r="C216" s="22" t="s">
        <v>10</v>
      </c>
      <c r="D216" s="22" t="s">
        <v>59</v>
      </c>
      <c r="E216" s="17">
        <v>14763</v>
      </c>
      <c r="F216" s="16" t="s">
        <v>16</v>
      </c>
      <c r="G216" s="25"/>
      <c r="H216" s="17"/>
      <c r="I216" s="17"/>
      <c r="J216" s="17"/>
      <c r="K216" s="17"/>
      <c r="L216" s="17" t="s">
        <v>604</v>
      </c>
      <c r="M216" s="15"/>
      <c r="O216"/>
      <c r="P216"/>
      <c r="Q216"/>
    </row>
    <row r="217" spans="1:17" ht="15.75" thickBot="1" x14ac:dyDescent="0.3">
      <c r="A217" s="15" t="s">
        <v>688</v>
      </c>
      <c r="B217" s="15" t="s">
        <v>689</v>
      </c>
      <c r="C217" s="16" t="s">
        <v>10</v>
      </c>
      <c r="D217" s="16" t="s">
        <v>39</v>
      </c>
      <c r="E217" s="17">
        <v>15079</v>
      </c>
      <c r="F217" s="16" t="s">
        <v>74</v>
      </c>
      <c r="G217" s="25">
        <v>13</v>
      </c>
      <c r="H217" s="17" t="s">
        <v>675</v>
      </c>
      <c r="I217" s="17" t="s">
        <v>604</v>
      </c>
      <c r="J217" s="17" t="s">
        <v>604</v>
      </c>
      <c r="K217" s="17" t="s">
        <v>604</v>
      </c>
      <c r="L217" s="17" t="s">
        <v>604</v>
      </c>
      <c r="M217" s="15"/>
      <c r="O217"/>
      <c r="P217"/>
      <c r="Q217"/>
    </row>
    <row r="218" spans="1:17" ht="15.75" thickBot="1" x14ac:dyDescent="0.3">
      <c r="A218" s="15" t="s">
        <v>690</v>
      </c>
      <c r="B218" s="15" t="s">
        <v>691</v>
      </c>
      <c r="C218" s="16" t="s">
        <v>10</v>
      </c>
      <c r="D218" s="16" t="s">
        <v>82</v>
      </c>
      <c r="E218" s="17">
        <v>15230</v>
      </c>
      <c r="F218" s="16" t="s">
        <v>68</v>
      </c>
      <c r="G218" s="25">
        <v>10</v>
      </c>
      <c r="H218" s="17" t="s">
        <v>675</v>
      </c>
      <c r="I218" s="17" t="s">
        <v>604</v>
      </c>
      <c r="J218" s="17" t="s">
        <v>603</v>
      </c>
      <c r="K218" s="17" t="s">
        <v>603</v>
      </c>
      <c r="L218" s="17" t="s">
        <v>604</v>
      </c>
      <c r="M218" s="15"/>
      <c r="O218"/>
      <c r="P218"/>
      <c r="Q218"/>
    </row>
    <row r="219" spans="1:17" ht="15.75" thickBot="1" x14ac:dyDescent="0.3">
      <c r="A219" s="15" t="s">
        <v>567</v>
      </c>
      <c r="B219" s="15" t="s">
        <v>568</v>
      </c>
      <c r="C219" s="22" t="s">
        <v>10</v>
      </c>
      <c r="D219" s="22" t="s">
        <v>82</v>
      </c>
      <c r="E219" s="17">
        <v>15676</v>
      </c>
      <c r="F219" s="16" t="s">
        <v>68</v>
      </c>
      <c r="G219" s="25"/>
      <c r="H219" s="17"/>
      <c r="I219" s="17"/>
      <c r="J219" s="17"/>
      <c r="K219" s="17"/>
      <c r="L219" s="17" t="s">
        <v>604</v>
      </c>
      <c r="M219" s="15"/>
      <c r="O219"/>
      <c r="P219"/>
      <c r="Q219"/>
    </row>
    <row r="220" spans="1:17" ht="15.75" thickBot="1" x14ac:dyDescent="0.3">
      <c r="A220" s="15" t="s">
        <v>692</v>
      </c>
      <c r="B220" s="15" t="s">
        <v>693</v>
      </c>
      <c r="C220" s="16" t="s">
        <v>33</v>
      </c>
      <c r="D220" s="16" t="s">
        <v>10</v>
      </c>
      <c r="E220" s="17">
        <v>15898</v>
      </c>
      <c r="F220" s="16" t="s">
        <v>74</v>
      </c>
      <c r="G220" s="25">
        <v>10</v>
      </c>
      <c r="H220" s="17" t="s">
        <v>675</v>
      </c>
      <c r="I220" s="17" t="s">
        <v>604</v>
      </c>
      <c r="J220" s="17" t="s">
        <v>604</v>
      </c>
      <c r="K220" s="17" t="s">
        <v>604</v>
      </c>
      <c r="L220" s="17" t="s">
        <v>604</v>
      </c>
      <c r="M220" s="15"/>
      <c r="O220"/>
      <c r="P220"/>
      <c r="Q220"/>
    </row>
    <row r="221" spans="1:17" ht="15.75" thickBot="1" x14ac:dyDescent="0.3">
      <c r="A221" s="15" t="s">
        <v>698</v>
      </c>
      <c r="B221" s="15" t="s">
        <v>699</v>
      </c>
      <c r="C221" s="16" t="s">
        <v>10</v>
      </c>
      <c r="D221" s="16" t="s">
        <v>82</v>
      </c>
      <c r="E221" s="17">
        <v>15940</v>
      </c>
      <c r="F221" s="16" t="s">
        <v>68</v>
      </c>
      <c r="G221" s="25">
        <v>4</v>
      </c>
      <c r="H221" s="17" t="s">
        <v>675</v>
      </c>
      <c r="I221" s="17" t="s">
        <v>604</v>
      </c>
      <c r="J221" s="17" t="s">
        <v>604</v>
      </c>
      <c r="K221" s="17" t="s">
        <v>604</v>
      </c>
      <c r="L221" s="17" t="s">
        <v>604</v>
      </c>
      <c r="M221" s="15"/>
      <c r="O221"/>
      <c r="P221"/>
      <c r="Q221"/>
    </row>
    <row r="222" spans="1:17" ht="15.75" thickBot="1" x14ac:dyDescent="0.3">
      <c r="A222" s="15" t="s">
        <v>694</v>
      </c>
      <c r="B222" s="15" t="s">
        <v>695</v>
      </c>
      <c r="C222" s="16" t="s">
        <v>33</v>
      </c>
      <c r="D222" s="16" t="s">
        <v>10</v>
      </c>
      <c r="E222" s="17">
        <v>16325</v>
      </c>
      <c r="F222" s="16" t="s">
        <v>70</v>
      </c>
      <c r="G222" s="25">
        <v>10</v>
      </c>
      <c r="H222" s="17" t="s">
        <v>675</v>
      </c>
      <c r="I222" s="17" t="s">
        <v>603</v>
      </c>
      <c r="J222" s="17" t="s">
        <v>603</v>
      </c>
      <c r="K222" s="17" t="s">
        <v>604</v>
      </c>
      <c r="L222" s="17" t="s">
        <v>603</v>
      </c>
      <c r="M222" s="15" t="s">
        <v>697</v>
      </c>
      <c r="O222"/>
      <c r="P222"/>
      <c r="Q222"/>
    </row>
    <row r="223" spans="1:17" ht="15.75" thickBot="1" x14ac:dyDescent="0.3">
      <c r="A223" s="15" t="s">
        <v>700</v>
      </c>
      <c r="B223" s="15" t="s">
        <v>701</v>
      </c>
      <c r="C223" s="16" t="s">
        <v>66</v>
      </c>
      <c r="D223" s="16" t="s">
        <v>10</v>
      </c>
      <c r="E223" s="17">
        <v>16342</v>
      </c>
      <c r="F223" s="16" t="s">
        <v>70</v>
      </c>
      <c r="G223" s="25">
        <v>4</v>
      </c>
      <c r="H223" s="17" t="s">
        <v>675</v>
      </c>
      <c r="I223" s="17" t="s">
        <v>604</v>
      </c>
      <c r="J223" s="17" t="s">
        <v>604</v>
      </c>
      <c r="K223" s="17" t="s">
        <v>604</v>
      </c>
      <c r="L223" s="17" t="s">
        <v>604</v>
      </c>
      <c r="M223" s="15"/>
      <c r="O223"/>
      <c r="P223"/>
      <c r="Q223"/>
    </row>
    <row r="224" spans="1:17" ht="15.75" thickBot="1" x14ac:dyDescent="0.3">
      <c r="A224" s="15" t="s">
        <v>702</v>
      </c>
      <c r="B224" s="15" t="s">
        <v>703</v>
      </c>
      <c r="C224" s="16" t="s">
        <v>66</v>
      </c>
      <c r="D224" s="16" t="s">
        <v>10</v>
      </c>
      <c r="E224" s="17">
        <v>16351</v>
      </c>
      <c r="F224" s="16" t="s">
        <v>70</v>
      </c>
      <c r="G224" s="25">
        <v>15</v>
      </c>
      <c r="H224" s="17" t="s">
        <v>704</v>
      </c>
      <c r="I224" s="17" t="s">
        <v>604</v>
      </c>
      <c r="J224" s="17" t="s">
        <v>604</v>
      </c>
      <c r="K224" s="17" t="s">
        <v>604</v>
      </c>
      <c r="L224" s="17" t="s">
        <v>603</v>
      </c>
      <c r="M224" s="15" t="s">
        <v>697</v>
      </c>
      <c r="O224"/>
      <c r="P224"/>
      <c r="Q224"/>
    </row>
    <row r="225" spans="1:17" ht="15.75" thickBot="1" x14ac:dyDescent="0.3">
      <c r="A225" s="15" t="s">
        <v>569</v>
      </c>
      <c r="B225" s="15" t="s">
        <v>570</v>
      </c>
      <c r="C225" s="22" t="s">
        <v>10</v>
      </c>
      <c r="D225" s="22" t="s">
        <v>66</v>
      </c>
      <c r="E225" s="17">
        <v>16346</v>
      </c>
      <c r="F225" s="16" t="s">
        <v>16</v>
      </c>
      <c r="G225" s="25"/>
      <c r="H225" s="17"/>
      <c r="I225" s="17"/>
      <c r="J225" s="17"/>
      <c r="K225" s="17"/>
      <c r="L225" s="17" t="s">
        <v>604</v>
      </c>
      <c r="M225" s="15"/>
      <c r="O225"/>
      <c r="P225"/>
      <c r="Q225"/>
    </row>
    <row r="226" spans="1:17" ht="15.75" thickBot="1" x14ac:dyDescent="0.3">
      <c r="A226" s="15" t="s">
        <v>571</v>
      </c>
      <c r="B226" s="15" t="s">
        <v>572</v>
      </c>
      <c r="C226" s="16" t="s">
        <v>39</v>
      </c>
      <c r="D226" s="16" t="s">
        <v>10</v>
      </c>
      <c r="E226" s="17">
        <v>16377</v>
      </c>
      <c r="F226" s="16" t="s">
        <v>70</v>
      </c>
      <c r="G226" s="25">
        <v>10</v>
      </c>
      <c r="H226" s="17" t="s">
        <v>606</v>
      </c>
      <c r="I226" s="17" t="s">
        <v>604</v>
      </c>
      <c r="J226" s="17" t="s">
        <v>604</v>
      </c>
      <c r="K226" s="17" t="s">
        <v>604</v>
      </c>
      <c r="L226" s="17" t="s">
        <v>604</v>
      </c>
      <c r="M226" s="15"/>
      <c r="O226"/>
      <c r="P226"/>
      <c r="Q226"/>
    </row>
    <row r="227" spans="1:17" ht="15.75" thickBot="1" x14ac:dyDescent="0.3">
      <c r="A227" s="15" t="s">
        <v>705</v>
      </c>
      <c r="B227" s="15" t="s">
        <v>706</v>
      </c>
      <c r="C227" s="16" t="s">
        <v>39</v>
      </c>
      <c r="D227" s="16" t="s">
        <v>10</v>
      </c>
      <c r="E227" s="17">
        <v>16520</v>
      </c>
      <c r="F227" s="16" t="s">
        <v>70</v>
      </c>
      <c r="G227" s="25">
        <v>10</v>
      </c>
      <c r="H227" s="17" t="s">
        <v>675</v>
      </c>
      <c r="I227" s="17" t="s">
        <v>604</v>
      </c>
      <c r="J227" s="17" t="s">
        <v>604</v>
      </c>
      <c r="K227" s="17" t="s">
        <v>604</v>
      </c>
      <c r="L227" s="17" t="s">
        <v>604</v>
      </c>
      <c r="M227" s="15" t="s">
        <v>707</v>
      </c>
      <c r="O227"/>
      <c r="P227"/>
      <c r="Q227"/>
    </row>
    <row r="228" spans="1:17" ht="15.75" thickBot="1" x14ac:dyDescent="0.3">
      <c r="A228" s="15" t="s">
        <v>573</v>
      </c>
      <c r="B228" s="15" t="s">
        <v>574</v>
      </c>
      <c r="C228" s="22" t="s">
        <v>10</v>
      </c>
      <c r="D228" s="22" t="s">
        <v>82</v>
      </c>
      <c r="E228" s="17">
        <v>15585</v>
      </c>
      <c r="F228" s="16" t="s">
        <v>68</v>
      </c>
      <c r="G228" s="25"/>
      <c r="H228" s="17"/>
      <c r="I228" s="17"/>
      <c r="J228" s="17"/>
      <c r="K228" s="17"/>
      <c r="L228" s="17" t="s">
        <v>604</v>
      </c>
      <c r="M228" s="15" t="s">
        <v>575</v>
      </c>
      <c r="O228"/>
      <c r="P228"/>
      <c r="Q228"/>
    </row>
    <row r="229" spans="1:17" ht="15.75" thickBot="1" x14ac:dyDescent="0.3">
      <c r="A229" s="15" t="s">
        <v>576</v>
      </c>
      <c r="B229" s="15" t="s">
        <v>577</v>
      </c>
      <c r="C229" s="22" t="s">
        <v>10</v>
      </c>
      <c r="D229" s="22" t="s">
        <v>39</v>
      </c>
      <c r="E229" s="17">
        <v>16497</v>
      </c>
      <c r="F229" s="16" t="s">
        <v>16</v>
      </c>
      <c r="G229" s="25"/>
      <c r="H229" s="17"/>
      <c r="I229" s="17"/>
      <c r="J229" s="17"/>
      <c r="K229" s="17"/>
      <c r="L229" s="17" t="s">
        <v>604</v>
      </c>
      <c r="M229" s="15"/>
      <c r="O229"/>
      <c r="P229"/>
      <c r="Q229"/>
    </row>
    <row r="230" spans="1:17" ht="15.75" thickBot="1" x14ac:dyDescent="0.3">
      <c r="A230" s="15" t="s">
        <v>578</v>
      </c>
      <c r="B230" s="15" t="s">
        <v>579</v>
      </c>
      <c r="C230" s="22" t="s">
        <v>10</v>
      </c>
      <c r="D230" s="22" t="s">
        <v>82</v>
      </c>
      <c r="E230" s="17">
        <v>16346</v>
      </c>
      <c r="F230" s="16" t="s">
        <v>68</v>
      </c>
      <c r="G230" s="25"/>
      <c r="H230" s="17"/>
      <c r="I230" s="17"/>
      <c r="J230" s="17"/>
      <c r="K230" s="17"/>
      <c r="L230" s="17" t="s">
        <v>604</v>
      </c>
      <c r="M230" s="15"/>
      <c r="O230"/>
      <c r="P230"/>
      <c r="Q230"/>
    </row>
    <row r="231" spans="1:17" ht="15.75" thickBot="1" x14ac:dyDescent="0.3">
      <c r="A231" s="15" t="s">
        <v>438</v>
      </c>
      <c r="B231" s="15" t="s">
        <v>439</v>
      </c>
      <c r="C231" s="22" t="s">
        <v>30</v>
      </c>
      <c r="D231" s="22" t="s">
        <v>33</v>
      </c>
      <c r="E231" s="17">
        <v>16316</v>
      </c>
      <c r="F231" s="16" t="s">
        <v>29</v>
      </c>
      <c r="G231" s="25"/>
      <c r="H231" s="17"/>
      <c r="I231" s="17"/>
      <c r="J231" s="17"/>
      <c r="K231" s="17"/>
      <c r="L231" s="17" t="s">
        <v>604</v>
      </c>
      <c r="M231" s="15" t="s">
        <v>440</v>
      </c>
      <c r="O231"/>
      <c r="P231"/>
      <c r="Q231"/>
    </row>
    <row r="232" spans="1:17" ht="15.75" thickBot="1" x14ac:dyDescent="0.3">
      <c r="A232" s="15" t="s">
        <v>349</v>
      </c>
      <c r="B232" s="15" t="s">
        <v>350</v>
      </c>
      <c r="C232" s="22" t="s">
        <v>30</v>
      </c>
      <c r="D232" s="22" t="s">
        <v>33</v>
      </c>
      <c r="E232" s="17">
        <v>15888</v>
      </c>
      <c r="F232" s="16" t="s">
        <v>29</v>
      </c>
      <c r="G232" s="25"/>
      <c r="H232" s="17"/>
      <c r="I232" s="17"/>
      <c r="J232" s="17"/>
      <c r="K232" s="17"/>
      <c r="L232" s="17" t="s">
        <v>604</v>
      </c>
      <c r="M232" s="15" t="s">
        <v>351</v>
      </c>
      <c r="O232"/>
      <c r="P232"/>
      <c r="Q232"/>
    </row>
    <row r="233" spans="1:17" ht="15.75" thickBot="1" x14ac:dyDescent="0.3">
      <c r="A233" s="15" t="s">
        <v>582</v>
      </c>
      <c r="B233" s="15" t="s">
        <v>583</v>
      </c>
      <c r="C233" s="22" t="s">
        <v>10</v>
      </c>
      <c r="D233" s="22" t="s">
        <v>59</v>
      </c>
      <c r="E233" s="17">
        <v>14732</v>
      </c>
      <c r="F233" s="16" t="s">
        <v>16</v>
      </c>
      <c r="G233" s="25"/>
      <c r="H233" s="17"/>
      <c r="I233" s="17"/>
      <c r="J233" s="17"/>
      <c r="K233" s="17"/>
      <c r="L233" s="17" t="s">
        <v>604</v>
      </c>
      <c r="M233" s="15"/>
      <c r="O233"/>
      <c r="P233"/>
      <c r="Q233"/>
    </row>
    <row r="234" spans="1:17" ht="15.75" thickBot="1" x14ac:dyDescent="0.3">
      <c r="A234" s="15" t="s">
        <v>584</v>
      </c>
      <c r="B234" s="15" t="s">
        <v>585</v>
      </c>
      <c r="C234" s="22" t="s">
        <v>10</v>
      </c>
      <c r="D234" s="22" t="s">
        <v>82</v>
      </c>
      <c r="E234" s="17">
        <v>15128</v>
      </c>
      <c r="F234" s="16" t="s">
        <v>68</v>
      </c>
      <c r="G234" s="25"/>
      <c r="H234" s="17"/>
      <c r="I234" s="17"/>
      <c r="J234" s="17"/>
      <c r="K234" s="17"/>
      <c r="L234" s="17" t="s">
        <v>604</v>
      </c>
      <c r="M234" s="15"/>
      <c r="O234"/>
      <c r="P234"/>
      <c r="Q234"/>
    </row>
    <row r="235" spans="1:17" ht="15.75" thickBot="1" x14ac:dyDescent="0.3">
      <c r="A235" s="15" t="s">
        <v>586</v>
      </c>
      <c r="B235" s="15" t="s">
        <v>587</v>
      </c>
      <c r="C235" s="22" t="s">
        <v>10</v>
      </c>
      <c r="D235" s="22" t="s">
        <v>33</v>
      </c>
      <c r="E235" s="17">
        <v>16224</v>
      </c>
      <c r="F235" s="16" t="s">
        <v>16</v>
      </c>
      <c r="G235" s="25"/>
      <c r="H235" s="17"/>
      <c r="I235" s="17"/>
      <c r="J235" s="17"/>
      <c r="K235" s="17"/>
      <c r="L235" s="17" t="s">
        <v>604</v>
      </c>
      <c r="M235" s="15"/>
      <c r="O235"/>
      <c r="P235"/>
      <c r="Q235"/>
    </row>
    <row r="236" spans="1:17" ht="15.75" thickBot="1" x14ac:dyDescent="0.3">
      <c r="A236" s="15" t="s">
        <v>588</v>
      </c>
      <c r="B236" s="15" t="s">
        <v>589</v>
      </c>
      <c r="C236" s="22" t="s">
        <v>10</v>
      </c>
      <c r="D236" s="22" t="s">
        <v>33</v>
      </c>
      <c r="E236" s="17">
        <v>16285</v>
      </c>
      <c r="F236" s="16" t="s">
        <v>16</v>
      </c>
      <c r="G236" s="25"/>
      <c r="H236" s="17"/>
      <c r="I236" s="17"/>
      <c r="J236" s="17"/>
      <c r="K236" s="17"/>
      <c r="L236" s="17" t="s">
        <v>604</v>
      </c>
      <c r="M236" s="15"/>
      <c r="O236"/>
      <c r="P236"/>
      <c r="Q236"/>
    </row>
    <row r="237" spans="1:17" ht="15.75" thickBot="1" x14ac:dyDescent="0.3">
      <c r="A237" s="19" t="s">
        <v>590</v>
      </c>
      <c r="B237" s="19" t="s">
        <v>591</v>
      </c>
      <c r="C237" s="23" t="s">
        <v>10</v>
      </c>
      <c r="D237" s="23" t="s">
        <v>59</v>
      </c>
      <c r="E237" s="21">
        <v>14732</v>
      </c>
      <c r="F237" s="20" t="s">
        <v>16</v>
      </c>
      <c r="G237" s="25"/>
      <c r="H237" s="21"/>
      <c r="I237" s="21"/>
      <c r="J237" s="21"/>
      <c r="K237" s="21"/>
      <c r="L237" s="17" t="s">
        <v>604</v>
      </c>
      <c r="M237" s="19"/>
      <c r="O237"/>
      <c r="P237"/>
      <c r="Q237"/>
    </row>
  </sheetData>
  <pageMargins left="0.7" right="0.7" top="0.75" bottom="0.75" header="0.3" footer="0.3"/>
  <pageSetup orientation="portrait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C47524CD-322E-4492-A2FD-28AD65DEC789}">
          <x14:formula1>
            <xm:f>'Record Sheet'!$N$3:$N$18</xm:f>
          </x14:formula1>
          <xm:sqref>F2:F237</xm:sqref>
        </x14:dataValidation>
        <x14:dataValidation type="list" allowBlank="1" showInputMessage="1" showErrorMessage="1" xr:uid="{AE8658E2-0C41-4957-AF6F-54850094E2F9}">
          <x14:formula1>
            <xm:f>'Record Sheet'!$O$22:$O$23</xm:f>
          </x14:formula1>
          <xm:sqref>I2:L237</xm:sqref>
        </x14:dataValidation>
        <x14:dataValidation type="list" allowBlank="1" showInputMessage="1" showErrorMessage="1" xr:uid="{99EE4661-90EB-4E3E-AB0A-99E34B23881D}">
          <x14:formula1>
            <xm:f>'Record Sheet'!$N$22:$N$30</xm:f>
          </x14:formula1>
          <xm:sqref>H2:H237</xm:sqref>
        </x14:dataValidation>
        <x14:dataValidation type="list" allowBlank="1" showInputMessage="1" showErrorMessage="1" xr:uid="{FF713ED3-ADC3-4C6B-8BAE-DFF0AAEAB746}">
          <x14:formula1>
            <xm:f>'Record Sheet'!$T$3:$T$39</xm:f>
          </x14:formula1>
          <xm:sqref>C2:D237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a K P 9 U n 4 p H o q k A A A A 9 Q A A A B I A H A B D b 2 5 m a W c v U G F j a 2 F n Z S 5 4 b W w g o h g A K K A U A A A A A A A A A A A A A A A A A A A A A A A A A A A A h Y 9 N D o I w F I S v Q r q n R f y J k k d Z u J X E h G j c N q V C I z w M L Z a 7 u f B I X k G M o u 5 c z n z f Y u Z + v U H S 1 5 V 3 U a 3 R D c Z k Q g P i K Z R N r r G I S W e P / p I k H L Z C n k S h v E F G E / U m j 0 l p 7 T l i z D l H 3 Z Q 2 b c H C I J i w Q 7 r J Z K l q Q T 6 y / i / 7 G o 0 V K B X h s H + N 4 S F d z e l i N k w C N n a Q a v z y c G B P + l P C u q t s 1 y q u 0 N 9 l w M Y I 7 H 2 B P w B Q S w M E F A A C A A g A a K P 9 U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G i j / V I o i k e 4 D g A A A B E A A A A T A B w A R m 9 y b X V s Y X M v U 2 V j d G l v b j E u b S C i G A A o o B Q A A A A A A A A A A A A A A A A A A A A A A A A A A A A r T k 0 u y c z P U w i G 0 I b W A F B L A Q I t A B Q A A g A I A G i j / V J + K R 6 K p A A A A P U A A A A S A A A A A A A A A A A A A A A A A A A A A A B D b 2 5 m a W c v U G F j a 2 F n Z S 5 4 b W x Q S w E C L Q A U A A I A C A B o o / 1 S D 8 r p q 6 Q A A A D p A A A A E w A A A A A A A A A A A A A A A A D w A A A A W 0 N v b n R l b n R f V H l w Z X N d L n h t b F B L A Q I t A B Q A A g A I A G i j / V I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C K + X i 0 U L f m S Y y 2 y 2 P k k x 6 r A A A A A A I A A A A A A B B m A A A A A Q A A I A A A A C A Q y r M o L 9 7 h b c j T k j W b o Q D F F L g S S u f P T D 2 T s + h B y k u S A A A A A A 6 A A A A A A g A A I A A A A D b d T W m f C k M V c T 1 L k / W S D v 7 c 4 L r G N Y M 1 F O 4 5 5 l p R Z 0 u 1 U A A A A J L T b T 5 Q w r m z B T F O I q K + q 6 X Z k s w e l s h C 2 v V / R + h t 0 T l A w W 5 y K L S x H V z s Z J 8 Z E l o M W T D 2 X z F x S N 6 L M i + 1 y / 8 6 s J r A A v z + F J V 7 V T r R C m i L b U + P Q A A A A J x 3 / H l c / f J l c n Q T O 5 l c 7 v T L w d Y E q 0 3 T r T y S A C j 1 j Z C + Y U B 8 h v L G A H r V d Y e N m A E X w M h g d G y z 4 D u 9 k c R S q A y Y Z 2 w = < / D a t a M a s h u p > 
</file>

<file path=customXml/itemProps1.xml><?xml version="1.0" encoding="utf-8"?>
<ds:datastoreItem xmlns:ds="http://schemas.openxmlformats.org/officeDocument/2006/customXml" ds:itemID="{C67853DD-375D-42B1-BEC2-CCCEFDE3F618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Dashboard</vt:lpstr>
      <vt:lpstr>Record Sheet</vt:lpstr>
      <vt:lpstr>Play List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2015-06-05T18:17:20Z</dcterms:created>
  <dcterms:modified xsi:type="dcterms:W3CDTF">2021-08-02T19:57:26Z</dcterms:modified>
  <cp:category/>
  <cp:contentStatus/>
</cp:coreProperties>
</file>